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92.168.100.11\эконом.департамент\ИНВЕСТИЦИОННЫЙ ОТДЕЛ\ОТЧЕТ ДКРЕМ 2020\"/>
    </mc:Choice>
  </mc:AlternateContent>
  <xr:revisionPtr revIDLastSave="0" documentId="13_ncr:1_{3E524AB7-FDD1-42B0-A3AA-DD20DF84940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отдельно" sheetId="6" r:id="rId1"/>
  </sheets>
  <definedNames>
    <definedName name="_xlnm.Print_Area" localSheetId="0">отдельно!$A$1:$Y$281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6" i="6" l="1"/>
  <c r="F290" i="6"/>
  <c r="F286" i="6"/>
  <c r="E286" i="6"/>
  <c r="E282" i="6"/>
  <c r="F254" i="6"/>
  <c r="E254" i="6"/>
  <c r="E242" i="6"/>
  <c r="F242" i="6"/>
  <c r="F219" i="6"/>
  <c r="E219" i="6"/>
  <c r="F192" i="6"/>
  <c r="E192" i="6"/>
  <c r="F184" i="6"/>
  <c r="E184" i="6"/>
  <c r="F172" i="6"/>
  <c r="E172" i="6"/>
  <c r="J161" i="6"/>
  <c r="F161" i="6"/>
  <c r="E161" i="6"/>
  <c r="E153" i="6"/>
  <c r="E152" i="6" s="1"/>
  <c r="I153" i="6"/>
  <c r="F149" i="6"/>
  <c r="E149" i="6"/>
  <c r="J145" i="6"/>
  <c r="E145" i="6"/>
  <c r="I242" i="6"/>
  <c r="F145" i="6"/>
  <c r="I135" i="6"/>
  <c r="F135" i="6"/>
  <c r="E135" i="6"/>
  <c r="F171" i="6" l="1"/>
  <c r="M130" i="6"/>
  <c r="M127" i="6"/>
  <c r="M119" i="6"/>
  <c r="M117" i="6"/>
  <c r="M113" i="6"/>
  <c r="M109" i="6"/>
  <c r="M103" i="6"/>
  <c r="M100" i="6"/>
  <c r="M99" i="6" s="1"/>
  <c r="M91" i="6"/>
  <c r="M89" i="6"/>
  <c r="M76" i="6"/>
  <c r="M73" i="6"/>
  <c r="M65" i="6"/>
  <c r="M56" i="6"/>
  <c r="M41" i="6"/>
  <c r="M39" i="6"/>
  <c r="M21" i="6"/>
  <c r="M18" i="6"/>
  <c r="M15" i="6"/>
  <c r="M13" i="6"/>
  <c r="M12" i="6" s="1"/>
  <c r="M10" i="6"/>
  <c r="J91" i="6"/>
  <c r="F91" i="6"/>
  <c r="E99" i="6"/>
  <c r="J103" i="6"/>
  <c r="I103" i="6"/>
  <c r="F103" i="6"/>
  <c r="E103" i="6"/>
  <c r="K118" i="6"/>
  <c r="K117" i="6" s="1"/>
  <c r="J129" i="6"/>
  <c r="K131" i="6"/>
  <c r="K132" i="6"/>
  <c r="K133" i="6"/>
  <c r="K130" i="6"/>
  <c r="K128" i="6"/>
  <c r="K127" i="6" s="1"/>
  <c r="M131" i="6"/>
  <c r="M132" i="6"/>
  <c r="M133" i="6"/>
  <c r="I129" i="6"/>
  <c r="E129" i="6"/>
  <c r="J127" i="6"/>
  <c r="I127" i="6"/>
  <c r="F127" i="6"/>
  <c r="E127" i="6"/>
  <c r="J119" i="6"/>
  <c r="I119" i="6"/>
  <c r="K126" i="6"/>
  <c r="K125" i="6"/>
  <c r="K124" i="6"/>
  <c r="K123" i="6"/>
  <c r="K122" i="6"/>
  <c r="K121" i="6"/>
  <c r="K120" i="6"/>
  <c r="F117" i="6"/>
  <c r="E117" i="6"/>
  <c r="K115" i="6"/>
  <c r="K116" i="6"/>
  <c r="K114" i="6"/>
  <c r="J113" i="6"/>
  <c r="I113" i="6"/>
  <c r="F113" i="6"/>
  <c r="E113" i="6"/>
  <c r="K111" i="6"/>
  <c r="K110" i="6"/>
  <c r="J109" i="6"/>
  <c r="I109" i="6"/>
  <c r="F109" i="6"/>
  <c r="E109" i="6"/>
  <c r="K108" i="6"/>
  <c r="K107" i="6"/>
  <c r="K106" i="6"/>
  <c r="K105" i="6"/>
  <c r="K104" i="6"/>
  <c r="J100" i="6"/>
  <c r="J99" i="6" s="1"/>
  <c r="I100" i="6"/>
  <c r="I99" i="6" s="1"/>
  <c r="K101" i="6"/>
  <c r="K100" i="6" s="1"/>
  <c r="K99" i="6" s="1"/>
  <c r="F100" i="6"/>
  <c r="F99" i="6" s="1"/>
  <c r="K97" i="6"/>
  <c r="K93" i="6"/>
  <c r="K94" i="6"/>
  <c r="K95" i="6"/>
  <c r="K96" i="6"/>
  <c r="K92" i="6"/>
  <c r="I91" i="6"/>
  <c r="J76" i="6"/>
  <c r="I76" i="6"/>
  <c r="F76" i="6"/>
  <c r="E76" i="6"/>
  <c r="J73" i="6"/>
  <c r="I73" i="6"/>
  <c r="F73" i="6"/>
  <c r="E73" i="6"/>
  <c r="K74" i="6"/>
  <c r="K73" i="6" s="1"/>
  <c r="J65" i="6"/>
  <c r="I65" i="6"/>
  <c r="F65" i="6"/>
  <c r="E65" i="6"/>
  <c r="K72" i="6"/>
  <c r="K71" i="6"/>
  <c r="K70" i="6"/>
  <c r="K69" i="6"/>
  <c r="K68" i="6"/>
  <c r="K67" i="6"/>
  <c r="K66" i="6"/>
  <c r="J56" i="6"/>
  <c r="I56" i="6"/>
  <c r="F56" i="6"/>
  <c r="I39" i="6"/>
  <c r="J39" i="6"/>
  <c r="J41" i="6"/>
  <c r="I41" i="6"/>
  <c r="E41" i="6"/>
  <c r="F39" i="6"/>
  <c r="K34" i="6"/>
  <c r="K33" i="6"/>
  <c r="K32" i="6"/>
  <c r="K35" i="6"/>
  <c r="K36" i="6"/>
  <c r="K37" i="6"/>
  <c r="J21" i="6"/>
  <c r="I21" i="6"/>
  <c r="E21" i="6"/>
  <c r="F37" i="6"/>
  <c r="F36" i="6"/>
  <c r="F35" i="6"/>
  <c r="F34" i="6"/>
  <c r="F31" i="6"/>
  <c r="F30" i="6"/>
  <c r="F29" i="6"/>
  <c r="F28" i="6"/>
  <c r="F27" i="6"/>
  <c r="F26" i="6"/>
  <c r="F25" i="6"/>
  <c r="F24" i="6"/>
  <c r="F23" i="6"/>
  <c r="F22" i="6"/>
  <c r="J18" i="6"/>
  <c r="I18" i="6"/>
  <c r="K19" i="6"/>
  <c r="K18" i="6" s="1"/>
  <c r="F18" i="6"/>
  <c r="E18" i="6"/>
  <c r="J15" i="6"/>
  <c r="I15" i="6"/>
  <c r="K17" i="6"/>
  <c r="K16" i="6"/>
  <c r="F15" i="6"/>
  <c r="E15" i="6"/>
  <c r="J10" i="6"/>
  <c r="I10" i="6"/>
  <c r="F10" i="6"/>
  <c r="E10" i="6"/>
  <c r="J13" i="6"/>
  <c r="I13" i="6"/>
  <c r="I12" i="6" s="1"/>
  <c r="F13" i="6"/>
  <c r="F12" i="6" s="1"/>
  <c r="E13" i="6"/>
  <c r="E12" i="6" s="1"/>
  <c r="K11" i="6"/>
  <c r="K10" i="6" s="1"/>
  <c r="K14" i="6"/>
  <c r="K13" i="6" s="1"/>
  <c r="K12" i="6" s="1"/>
  <c r="K22" i="6"/>
  <c r="K23" i="6"/>
  <c r="K24" i="6"/>
  <c r="K25" i="6"/>
  <c r="K26" i="6"/>
  <c r="K27" i="6"/>
  <c r="K28" i="6"/>
  <c r="K29" i="6"/>
  <c r="K30" i="6"/>
  <c r="K31" i="6"/>
  <c r="K40" i="6"/>
  <c r="K39" i="6" s="1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7" i="6"/>
  <c r="K58" i="6"/>
  <c r="K59" i="6"/>
  <c r="K60" i="6"/>
  <c r="K61" i="6"/>
  <c r="K62" i="6"/>
  <c r="K63" i="6"/>
  <c r="K77" i="6"/>
  <c r="K78" i="6"/>
  <c r="K79" i="6"/>
  <c r="K80" i="6"/>
  <c r="K81" i="6"/>
  <c r="K82" i="6"/>
  <c r="K83" i="6"/>
  <c r="K84" i="6"/>
  <c r="K85" i="6"/>
  <c r="K86" i="6"/>
  <c r="K87" i="6"/>
  <c r="K88" i="6"/>
  <c r="I89" i="6"/>
  <c r="J89" i="6"/>
  <c r="K90" i="6"/>
  <c r="I117" i="6"/>
  <c r="J117" i="6"/>
  <c r="F21" i="6" l="1"/>
  <c r="M102" i="6"/>
  <c r="M38" i="6"/>
  <c r="F102" i="6"/>
  <c r="I102" i="6"/>
  <c r="M129" i="6"/>
  <c r="I64" i="6"/>
  <c r="J64" i="6"/>
  <c r="J112" i="6"/>
  <c r="I112" i="6"/>
  <c r="J102" i="6"/>
  <c r="E64" i="6"/>
  <c r="M64" i="6"/>
  <c r="M75" i="6"/>
  <c r="F64" i="6"/>
  <c r="M9" i="6"/>
  <c r="E102" i="6"/>
  <c r="I9" i="6"/>
  <c r="M112" i="6"/>
  <c r="K103" i="6"/>
  <c r="K129" i="6"/>
  <c r="K119" i="6"/>
  <c r="K109" i="6"/>
  <c r="K113" i="6"/>
  <c r="K15" i="6"/>
  <c r="K9" i="6" s="1"/>
  <c r="K91" i="6"/>
  <c r="I75" i="6"/>
  <c r="K76" i="6"/>
  <c r="K65" i="6"/>
  <c r="E9" i="6"/>
  <c r="I38" i="6"/>
  <c r="F9" i="6"/>
  <c r="K41" i="6"/>
  <c r="K38" i="6" s="1"/>
  <c r="J38" i="6"/>
  <c r="K56" i="6"/>
  <c r="J75" i="6"/>
  <c r="J12" i="6"/>
  <c r="J9" i="6" s="1"/>
  <c r="K21" i="6"/>
  <c r="K89" i="6"/>
  <c r="M98" i="6" l="1"/>
  <c r="I20" i="6"/>
  <c r="I98" i="6"/>
  <c r="J20" i="6"/>
  <c r="K102" i="6"/>
  <c r="J98" i="6"/>
  <c r="M20" i="6"/>
  <c r="K112" i="6"/>
  <c r="K75" i="6"/>
  <c r="K20" i="6" s="1"/>
  <c r="I8" i="6" l="1"/>
  <c r="M8" i="6"/>
  <c r="J8" i="6"/>
  <c r="K98" i="6"/>
  <c r="K8" i="6" s="1"/>
  <c r="M135" i="6" l="1"/>
  <c r="M290" i="6"/>
  <c r="J290" i="6"/>
  <c r="K290" i="6"/>
  <c r="I290" i="6"/>
  <c r="E290" i="6"/>
  <c r="E281" i="6" s="1"/>
  <c r="M286" i="6"/>
  <c r="I286" i="6"/>
  <c r="K289" i="6"/>
  <c r="K285" i="6"/>
  <c r="M254" i="6" l="1"/>
  <c r="J254" i="6"/>
  <c r="K280" i="6"/>
  <c r="K279" i="6"/>
  <c r="K278" i="6"/>
  <c r="I254" i="6"/>
  <c r="M219" i="6"/>
  <c r="J219" i="6"/>
  <c r="I219" i="6"/>
  <c r="K252" i="6"/>
  <c r="M242" i="6"/>
  <c r="J242" i="6"/>
  <c r="K253" i="6"/>
  <c r="K227" i="6"/>
  <c r="K225" i="6"/>
  <c r="M192" i="6" l="1"/>
  <c r="J192" i="6"/>
  <c r="M184" i="6"/>
  <c r="J184" i="6"/>
  <c r="I184" i="6"/>
  <c r="I192" i="6" l="1"/>
  <c r="K202" i="6"/>
  <c r="K190" i="6"/>
  <c r="K191" i="6"/>
  <c r="M172" i="6"/>
  <c r="J172" i="6"/>
  <c r="I172" i="6"/>
  <c r="K182" i="6" l="1"/>
  <c r="F153" i="6"/>
  <c r="F152" i="6" s="1"/>
  <c r="M153" i="6"/>
  <c r="M152" i="6" s="1"/>
  <c r="J153" i="6"/>
  <c r="J152" i="6" s="1"/>
  <c r="I152" i="6"/>
  <c r="K159" i="6"/>
  <c r="K158" i="6"/>
  <c r="K157" i="6"/>
  <c r="K155" i="6"/>
  <c r="K156" i="6"/>
  <c r="M149" i="6"/>
  <c r="J149" i="6"/>
  <c r="I149" i="6"/>
  <c r="K151" i="6"/>
  <c r="M145" i="6"/>
  <c r="I145" i="6"/>
  <c r="K148" i="6"/>
  <c r="J135" i="6"/>
  <c r="K143" i="6"/>
  <c r="K144" i="6"/>
  <c r="F119" i="6" l="1"/>
  <c r="E119" i="6"/>
  <c r="K256" i="6" l="1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55" i="6"/>
  <c r="K287" i="6"/>
  <c r="K254" i="6" l="1"/>
  <c r="F112" i="6"/>
  <c r="F98" i="6" s="1"/>
  <c r="F89" i="6"/>
  <c r="F75" i="6" s="1"/>
  <c r="E89" i="6"/>
  <c r="F130" i="6" l="1"/>
  <c r="F129" i="6" s="1"/>
  <c r="E112" i="6" l="1"/>
  <c r="E98" i="6" s="1"/>
  <c r="K288" i="6" l="1"/>
  <c r="K286" i="6" s="1"/>
  <c r="H286" i="6"/>
  <c r="K284" i="6"/>
  <c r="K283" i="6"/>
  <c r="M282" i="6"/>
  <c r="M281" i="6" s="1"/>
  <c r="J282" i="6"/>
  <c r="J281" i="6" s="1"/>
  <c r="I282" i="6"/>
  <c r="I281" i="6" s="1"/>
  <c r="H282" i="6"/>
  <c r="F282" i="6"/>
  <c r="F281" i="6" s="1"/>
  <c r="F41" i="6"/>
  <c r="F38" i="6" s="1"/>
  <c r="F20" i="6" s="1"/>
  <c r="K282" i="6" l="1"/>
  <c r="K281" i="6" s="1"/>
  <c r="F160" i="6"/>
  <c r="K251" i="6"/>
  <c r="K250" i="6"/>
  <c r="K249" i="6"/>
  <c r="K248" i="6"/>
  <c r="K247" i="6"/>
  <c r="K246" i="6"/>
  <c r="K245" i="6"/>
  <c r="K244" i="6"/>
  <c r="K243" i="6"/>
  <c r="K224" i="6"/>
  <c r="K223" i="6"/>
  <c r="K222" i="6"/>
  <c r="K221" i="6"/>
  <c r="K220" i="6"/>
  <c r="K201" i="6"/>
  <c r="K200" i="6"/>
  <c r="K199" i="6"/>
  <c r="K198" i="6"/>
  <c r="K197" i="6"/>
  <c r="K196" i="6"/>
  <c r="K195" i="6"/>
  <c r="K194" i="6"/>
  <c r="K193" i="6"/>
  <c r="K189" i="6"/>
  <c r="K188" i="6"/>
  <c r="K187" i="6"/>
  <c r="K186" i="6"/>
  <c r="K185" i="6"/>
  <c r="K181" i="6"/>
  <c r="K180" i="6"/>
  <c r="K179" i="6"/>
  <c r="K178" i="6"/>
  <c r="K177" i="6"/>
  <c r="K176" i="6"/>
  <c r="K175" i="6"/>
  <c r="K174" i="6"/>
  <c r="K173" i="6"/>
  <c r="K170" i="6"/>
  <c r="K169" i="6"/>
  <c r="K168" i="6"/>
  <c r="K167" i="6"/>
  <c r="K166" i="6"/>
  <c r="K165" i="6"/>
  <c r="K164" i="6"/>
  <c r="K163" i="6"/>
  <c r="K162" i="6"/>
  <c r="M161" i="6"/>
  <c r="I161" i="6"/>
  <c r="K154" i="6"/>
  <c r="K153" i="6" s="1"/>
  <c r="K150" i="6"/>
  <c r="K149" i="6" s="1"/>
  <c r="K147" i="6"/>
  <c r="K146" i="6"/>
  <c r="K142" i="6"/>
  <c r="K141" i="6"/>
  <c r="K140" i="6"/>
  <c r="K139" i="6"/>
  <c r="K138" i="6"/>
  <c r="K137" i="6"/>
  <c r="K136" i="6"/>
  <c r="K161" i="6" l="1"/>
  <c r="K145" i="6"/>
  <c r="K242" i="6"/>
  <c r="K219" i="6"/>
  <c r="K184" i="6"/>
  <c r="K192" i="6"/>
  <c r="K172" i="6"/>
  <c r="K135" i="6"/>
  <c r="J171" i="6"/>
  <c r="J160" i="6" s="1"/>
  <c r="M171" i="6"/>
  <c r="M160" i="6" s="1"/>
  <c r="I171" i="6"/>
  <c r="I160" i="6" s="1"/>
  <c r="I134" i="6" s="1"/>
  <c r="M134" i="6" l="1"/>
  <c r="J134" i="6"/>
  <c r="K171" i="6"/>
  <c r="K160" i="6" l="1"/>
  <c r="K134" i="6" s="1"/>
  <c r="E91" i="6"/>
  <c r="E75" i="6" s="1"/>
  <c r="E56" i="6"/>
  <c r="E39" i="6"/>
  <c r="E38" i="6" l="1"/>
  <c r="E20" i="6"/>
  <c r="E171" i="6"/>
  <c r="E160" i="6" s="1"/>
</calcChain>
</file>

<file path=xl/sharedStrings.xml><?xml version="1.0" encoding="utf-8"?>
<sst xmlns="http://schemas.openxmlformats.org/spreadsheetml/2006/main" count="1012" uniqueCount="433">
  <si>
    <t>№ п/п</t>
  </si>
  <si>
    <t>Информация о плановых и фактических объемах предоставления регулируемых услуг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</si>
  <si>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</si>
  <si>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</si>
  <si>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</si>
  <si>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</si>
  <si>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</t>
  </si>
  <si>
    <t>План</t>
  </si>
  <si>
    <t>Факт</t>
  </si>
  <si>
    <t>Информация о фактических условиях и размерах финансирования инвестиционной программы, тысяч тенге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</si>
  <si>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</si>
  <si>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</si>
  <si>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</si>
  <si>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</si>
  <si>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</si>
  <si>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Амортизация</t>
  </si>
  <si>
    <t>Прибыль</t>
  </si>
  <si>
    <t>Информация о сопоставлении фактических показателей исполнения инвестиционной программы с показателями, утвержденными в инвестиционной программе**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</si>
  <si>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</si>
  <si>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и эффективности деятельности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</si>
  <si>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</si>
  <si>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</si>
  <si>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</si>
  <si>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 прошлого года</t>
  </si>
  <si>
    <t>Факт текущего года</t>
  </si>
  <si>
    <t>Реконструкция водопроводных сетей</t>
  </si>
  <si>
    <t>п.м.</t>
  </si>
  <si>
    <t>2020 год</t>
  </si>
  <si>
    <t>Снижение расхода сырья, материалов, топлива и энергии в натуральном выражении в зависимости от утвержденной инвестиционной программы, тыс. тенге</t>
  </si>
  <si>
    <t>ед.</t>
  </si>
  <si>
    <t>Приобретение прочего оборудования</t>
  </si>
  <si>
    <t>Генератор, мощностью 5,5кВт</t>
  </si>
  <si>
    <t>Реконструкция водопроводных сетей. Водопроводная сеть в микрорайоне Алтай-1, дома № 4, 5, 7, 8, 9, 10, 11, 11,а, 11б, 12, 13, 14, 15, ул.Майлина дом №67, 69, 69/1, внутриплощадочные сети жилых домов от водопроводных колодцев ВК-46 и ВК-62 в Турксибском районе г.Алматы. (Д-63, 110, 160мм.)</t>
  </si>
  <si>
    <t>Реконструкция резервуара объемов 5 000 м³ на площадке №14</t>
  </si>
  <si>
    <t>объект</t>
  </si>
  <si>
    <t>Технический и авторский надзор над реконструкцией сооружений</t>
  </si>
  <si>
    <t>услуга</t>
  </si>
  <si>
    <t>Авторский надзор над реконструкцией сооружений</t>
  </si>
  <si>
    <t>Реконструкция сооружений</t>
  </si>
  <si>
    <t>Технический и авторский надзор над реконструкцией водопроводных сетей</t>
  </si>
  <si>
    <t>Технический надзор над реконструкцией водопроводных сетей</t>
  </si>
  <si>
    <t>Авторский надзор над реконструкцией водопроводных сетей</t>
  </si>
  <si>
    <t>Ремонт и реконструкция насосных станций</t>
  </si>
  <si>
    <t>Проведение экспертизы проектов</t>
  </si>
  <si>
    <t>проект</t>
  </si>
  <si>
    <t>Приобретение основных средств</t>
  </si>
  <si>
    <t>Приобретение запорно-регулирующей арматуры</t>
  </si>
  <si>
    <t xml:space="preserve">ед.  </t>
  </si>
  <si>
    <t>Задвижка d=50мм</t>
  </si>
  <si>
    <t>Задвижка d=80мм</t>
  </si>
  <si>
    <t>Задвижка d=100мм</t>
  </si>
  <si>
    <t>Задвижка d=125мм</t>
  </si>
  <si>
    <t>Задвижка d=150мм</t>
  </si>
  <si>
    <t>Задвижка d=200мм</t>
  </si>
  <si>
    <t>Задвижка d=300мм</t>
  </si>
  <si>
    <t>Задвижка d=500мм</t>
  </si>
  <si>
    <t>Задвижка d=600мм</t>
  </si>
  <si>
    <t>Затвор d=600мм</t>
  </si>
  <si>
    <t>Затвор d=800мм</t>
  </si>
  <si>
    <t>Затвор d=1000мм</t>
  </si>
  <si>
    <t>Приобретение регуляторов давления</t>
  </si>
  <si>
    <t>Регулятор давления d=200мм</t>
  </si>
  <si>
    <t xml:space="preserve">Мотопомпа бензиновая </t>
  </si>
  <si>
    <t xml:space="preserve">Мотопомпа дизельная </t>
  </si>
  <si>
    <t>работа</t>
  </si>
  <si>
    <t>Технический и авторский надзор над автоматизацией системы коммерческого учета электроэнергии (АСКУЭ)</t>
  </si>
  <si>
    <t xml:space="preserve">Приобретение расходомеров, лицензионной программы, сетевого оборудования </t>
  </si>
  <si>
    <t>Приобретение расходомеров</t>
  </si>
  <si>
    <t>Электромагнитный расходомер</t>
  </si>
  <si>
    <t>Приобретение лицензионной программы</t>
  </si>
  <si>
    <t>Лицензионная программа ArcGIS (фиксированная лицензия)</t>
  </si>
  <si>
    <t>Приобретение сетевого оборудования</t>
  </si>
  <si>
    <t>Коммутатор Juniper QFX5100-48S</t>
  </si>
  <si>
    <t>Коммутатор Juniper ЕX2300-48Р</t>
  </si>
  <si>
    <t>Коммутатор Juniper ЕX2300-24Т</t>
  </si>
  <si>
    <t>Коммутатор FortiGate FG-501E-BDL</t>
  </si>
  <si>
    <t>Коммутатор FortiGate FG-30Е</t>
  </si>
  <si>
    <t>Приобретение специальной техники</t>
  </si>
  <si>
    <t>Самосвал на базе КАМАЗ-65111</t>
  </si>
  <si>
    <t xml:space="preserve">Автокран КамАЗ-55111-1063-02 </t>
  </si>
  <si>
    <t>Реконструкция канализационных сетей</t>
  </si>
  <si>
    <t>снижение  кол-ва подпоров на сети, безопасная эксплуатация сетей, бесперебойный отвод стоков</t>
  </si>
  <si>
    <t>Канализационная сеть по от ж/д № 219а, 219д по пр. Райымбека, материал-а/ц, диаметр- 150 мм</t>
  </si>
  <si>
    <t xml:space="preserve">Канализационная сеть по ул. Кабанбай батыра от жилого дома № 314, по пр. Гагарина от жилого дома № 41 </t>
  </si>
  <si>
    <t>Канализационная сеть в мкр. Орбита-3 от жилых домов № 5, 6, 7, 8, материал-керамика, а/ц, диаметр-150, 200</t>
  </si>
  <si>
    <t>Канализационная сеть от жилого дома № 52 по ул. Айтеке би (№ 65 по ул. Тулебаева) от жилого дома № 67 по ул. Тулебаева, материал-керамика, диаметр-150 мм</t>
  </si>
  <si>
    <t>Канализационная сеть от школы № 28, дом 102 по улице Назарбаева, материал-керамика, диаметр-150 мм</t>
  </si>
  <si>
    <t>Канализационная сеть по улице Муратбаева от улицы Курмангазы до проспекта Абая, материал-керамика, диаметр-300 мм</t>
  </si>
  <si>
    <t>Напорная канализационная сеть от КНС Аныз су до коллектора по пр. Рыскулова, материал-сталь, диаметр-200 мм</t>
  </si>
  <si>
    <t>Газификация объектов</t>
  </si>
  <si>
    <t>Газоснабжение отопления Центрального и  Северо-Западного РЭУ и ЦОП</t>
  </si>
  <si>
    <t>РП Газификация станции Аэрации (объекты станции очистки сточных вод, мехочистка, биоочистка)на отопление и горячее водоснабжение, расположенной по адресу Алматинская область, Илийский район, п. Жапек батыр</t>
  </si>
  <si>
    <t>Работы по замене электрооборудования</t>
  </si>
  <si>
    <t>Работы по замене электрооборудования РУ-0,4кВ главной насосной станции (ГНС) на станции Аэрации цеха Биоочистка</t>
  </si>
  <si>
    <t>Технический и авторский надзор над газификацией объектов и работ по замене электрооборудования</t>
  </si>
  <si>
    <t>Реконструкция с заменой электрооборудования РУ-0,4 кВ ГНС на станции Аэрации цеха Биочистки</t>
  </si>
  <si>
    <t>Авторский надзор над газификацией объектов и работ по замене электрооборудования</t>
  </si>
  <si>
    <t>Разработка проектно-сметной документации</t>
  </si>
  <si>
    <t>Реконструкция уличнаой сети по ул. Макатаева от 10 к/к до 19 к/к
ул. Макатаева-ул. Нурмакова-ул. Джамбула, материал- ж/б, диаметр-1000 мм, (санация)</t>
  </si>
  <si>
    <t>Реконструкция эстакады к/коллектора вдоль пр. Рыскулова,р. Б.Алматинка,ул. Строительная-Кокорай, материал-сталь, диаметр-1400 мм, (санация)</t>
  </si>
  <si>
    <t>Реконструкция уличной к/сети  от туберкулезного диспансера по ул. Луганского, 60 по ул.Луганского, по ул. Ньютона до пр. Достык, материал-чугун, диаметр-300 мм</t>
  </si>
  <si>
    <t>Восстановление пластиковым рукавом к/сети по ул. Желтоксан,от ул. Гоголя до пр. Райымбек, материал-керамика, а/ц, диаметр-400-500 мм</t>
  </si>
  <si>
    <t>Восстановление пластиковым рукавом к/сети по ул Макатева,от ул. Муратбаева до ул. Есентайская, материал-ж/б, диаметр-1000 мм (санация)</t>
  </si>
  <si>
    <t>Реконструкция к/сети в мик-не № 4,дом 27,27а, материал-керамика, диаметр-200 м</t>
  </si>
  <si>
    <t>Реконструкция к/сети в мик-не Дорожник №8,Дорожник №9, материал-керамика, диаметр-150 мм</t>
  </si>
  <si>
    <t>Реонструкция канализационной сети по ул. Желтоқсан по ул. Касымова от ж/д 50 м-н Коктем-1 до ул. Бухар жырау, от к/к 31 до к/к 12., материал-ж/б, керамика, диаметр-400, 450 мм</t>
  </si>
  <si>
    <t>Восстановление пластиковым рукавом к/сети по ул. Макатаева от ж/д № 158 до ул. Масанчи, материал-ж/б, керамика, диаметр-400-600 мм (санация)</t>
  </si>
  <si>
    <t>Изыскательские работы</t>
  </si>
  <si>
    <t>Топосъемка</t>
  </si>
  <si>
    <t>Реконструкция уличной сети по ул. Макатаева от 10 к/к до 19 к/к
ул. Макатаева-ул. Нурмакова-ул. Джамбула, материал- ж/б, диаметр-1000 мм, (санация)</t>
  </si>
  <si>
    <t>Геология</t>
  </si>
  <si>
    <t>ОВОС</t>
  </si>
  <si>
    <t>Лесопатология</t>
  </si>
  <si>
    <t>Стоимость обследования экспертом объектов</t>
  </si>
  <si>
    <t>Реконструкция канализационной сети по ул. Желтоқсан по ул. Касымова от ж/д 50 м-н Коктем-1 до ул. Бухар жырау, от к/к 31 до к/к 12., материал-ж/б, керамика, диаметр-400, 450 мм</t>
  </si>
  <si>
    <t>Реконструкция уличной канализационной сети по пр. Сейфуллина от ул. Котельникова до ул. Физкультурная, материал-керамика, диаметр-350, (санация)</t>
  </si>
  <si>
    <t>Реконструкция к\сети по ул. Ахан Серы № 16,14,ул. Молдагалиева.5 уг ул. Станкевича № 13,15, материал- а/ц, керамика, диаметр-150 мм</t>
  </si>
  <si>
    <t xml:space="preserve"> Реконструкция дворовой канализационной сети от ж/домов по  ул. Ахан Серэ №18, ул. Ахан-Серэ, 20 (Чернышевского, 5), материал-керамика, диаметр-150 мм</t>
  </si>
  <si>
    <t>Реконструкция к/сети от ж/д № 24 в мик-не 9, материал-керамика, диаметр-150 мм</t>
  </si>
  <si>
    <t>Реконструкция дворовой к/сети от ж\Д № 2,2а по ул. Саина,пр. Райымбек, материал-керамика, чугун, диаметр-150-200-250-300 мм</t>
  </si>
  <si>
    <t>Реконструкция к/сети от ж/д № 12а,14а,16а по ул. Дунентаева, материал-а/ц, чугун, диаметр-150-200-250 мм</t>
  </si>
  <si>
    <t>Реконструкция к/сети в мик-не Жулдыз-1, материал-керамика, диаметр-200 мм</t>
  </si>
  <si>
    <t>Реконструкция к/сети по ул. Бузурбаева 19,до ул. Макатаева,ул Мухамеджанова,ул. Куратова,ул. Жетысуская,ул. Колпаковского до ул. Черкасской Обороны, материал-керамика, диаметр-200 мм</t>
  </si>
  <si>
    <t>Реконструкция к/сети по проспекту Достык № 48, материал-керамика, диаметр-200 мм</t>
  </si>
  <si>
    <t>Реконструкция к/сети в мик-не Алтай-1, материал-керамика, диаметр-250 мм</t>
  </si>
  <si>
    <t xml:space="preserve">Реконструкция к/сети по ул. Сатпаева от ул. Розыбакиева до пр. Гагарина, материал-керамика, диаметр-200 мм, </t>
  </si>
  <si>
    <t>Реконструкция к/сети по ул. Тургут Озала № 30, материал-керамика, диаметр-200 мм</t>
  </si>
  <si>
    <t>Реконструкция к/сети от ж/д № 17,17а,17б,17в в мкр. Орбита-2, материал-керамика, диаметр-200 мм</t>
  </si>
  <si>
    <t>Реконструкция к/сети по ул. Басенова № 39,41, материал-керамика, диаметр-150-200 мм</t>
  </si>
  <si>
    <t>Реконструкция к/сети по ул. Басенова № 43,45, материал-керамика, диаметр-150-200 мм</t>
  </si>
  <si>
    <t>услуга водоснабжения г. Алматы</t>
  </si>
  <si>
    <t>услуга водоотведения г. Алматы</t>
  </si>
  <si>
    <t>Трансформатор силовой сухого исполнения ТСЛЗ 1000/6/0,4</t>
  </si>
  <si>
    <t>Трансформатор силовой сухого исполнения ТСЛЗ 630/6/0,4</t>
  </si>
  <si>
    <t>Приобретение основных средств для испытательной лаборатории</t>
  </si>
  <si>
    <t>Колбонагреватель 3-х местный ES-4100-3 (3х0,5л)</t>
  </si>
  <si>
    <t xml:space="preserve">Вентиллятор радиальный  ВР- 300-45-2,5 </t>
  </si>
  <si>
    <r>
      <t>Реконструкция водопроводных сетей. Водопроводная сеть по</t>
    </r>
    <r>
      <rPr>
        <b/>
        <sz val="10"/>
        <rFont val="Times New Roman"/>
        <family val="1"/>
        <charset val="204"/>
      </rPr>
      <t xml:space="preserve"> ул.Мухамеджанова (ул.Тургенская)</t>
    </r>
    <r>
      <rPr>
        <sz val="10"/>
        <rFont val="Times New Roman"/>
        <family val="1"/>
        <charset val="204"/>
      </rPr>
      <t xml:space="preserve"> от ул.Нусупбекова до ул.Пушкина в Медеуском районе города Алматы. (Д-160мм, ПЭ).</t>
    </r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</si>
  <si>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 xml:space="preserve">ул.Менжинского </t>
    </r>
    <r>
      <rPr>
        <sz val="10"/>
        <rFont val="Times New Roman"/>
        <family val="1"/>
        <charset val="204"/>
      </rPr>
      <t>от ул. Куйбышева до ул Физули  в Турксибском районе города Алматы (Д-25, 63 ПЭ; Д-159 мм, Ст).</t>
    </r>
  </si>
  <si>
    <r>
      <t xml:space="preserve">Реконструкция водопроводных сетей. Водопроводная сеть </t>
    </r>
    <r>
      <rPr>
        <b/>
        <sz val="10"/>
        <color theme="1"/>
        <rFont val="Times New Roman"/>
        <family val="1"/>
        <charset val="204"/>
      </rPr>
      <t xml:space="preserve">по ул.Куратова </t>
    </r>
    <r>
      <rPr>
        <sz val="10"/>
        <color theme="1"/>
        <rFont val="Times New Roman"/>
        <family val="1"/>
        <charset val="204"/>
      </rPr>
      <t>от ул.Жургенева до ул.Райымбека в Медеуском районе г.Алматы (Д-100мм, ПЭ).</t>
    </r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</si>
  <si>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 xml:space="preserve">ул.Мынбаева, 93, </t>
    </r>
    <r>
      <rPr>
        <sz val="10"/>
        <rFont val="Times New Roman"/>
        <family val="1"/>
        <charset val="204"/>
      </rPr>
      <t>111,123 в Бостандыкском районе города Алматы</t>
    </r>
  </si>
  <si>
    <r>
      <t>Реконструкция водопроводных сетей. Водопроводная сеть по</t>
    </r>
    <r>
      <rPr>
        <b/>
        <sz val="10"/>
        <rFont val="Times New Roman"/>
        <family val="1"/>
        <charset val="204"/>
      </rPr>
      <t xml:space="preserve"> ул.Розыбакиева, 285</t>
    </r>
    <r>
      <rPr>
        <sz val="10"/>
        <rFont val="Times New Roman"/>
        <family val="1"/>
        <charset val="204"/>
      </rPr>
      <t xml:space="preserve"> в Бостандыкском районе города Алматы.  (Д-63мм - 180,2м; Д-110мм - 137,5м Ст; Д-160мм - 90,4м ; ПЭ).</t>
    </r>
  </si>
  <si>
    <r>
      <t xml:space="preserve">Реконструкция водопроводных сетей. Водопроводная сеть в </t>
    </r>
    <r>
      <rPr>
        <b/>
        <sz val="10"/>
        <rFont val="Times New Roman"/>
        <family val="1"/>
        <charset val="204"/>
      </rPr>
      <t xml:space="preserve">микрорайоне Жетысу-1, </t>
    </r>
    <r>
      <rPr>
        <sz val="10"/>
        <rFont val="Times New Roman"/>
        <family val="1"/>
        <charset val="204"/>
      </rPr>
      <t>от ВК  ПГ-133 до ВК ПГ-11 в Ауэзовском районе г.Алматы (Д-57мм - 122,8м; Д-76мм - 511,2м; Д-116мм - 501,5 м; Д-219мм - 665,8м; Ст).</t>
    </r>
  </si>
  <si>
    <r>
      <t xml:space="preserve">Реконструкция водопроводных сетей. Водопровод в </t>
    </r>
    <r>
      <rPr>
        <b/>
        <sz val="10"/>
        <rFont val="Times New Roman"/>
        <family val="1"/>
        <charset val="204"/>
      </rPr>
      <t>мкр.Сайран</t>
    </r>
    <r>
      <rPr>
        <sz val="10"/>
        <rFont val="Times New Roman"/>
        <family val="1"/>
        <charset val="204"/>
      </rPr>
      <t>, дома 1, 2, 2а, 2б, 2в, 2г в Ауэзовском районе города Алматы (Д-89мм - 255,6м; 114мм - 82,1м; 159мм - 411,1м; 325 мм - 234м; Ст).</t>
    </r>
  </si>
  <si>
    <r>
      <t xml:space="preserve">Реконструкция водопроводных сетей. Водопроводные сети по </t>
    </r>
    <r>
      <rPr>
        <b/>
        <sz val="10"/>
        <rFont val="Times New Roman"/>
        <family val="1"/>
        <charset val="204"/>
      </rPr>
      <t>ул.Жарокова</t>
    </r>
    <r>
      <rPr>
        <sz val="10"/>
        <rFont val="Times New Roman"/>
        <family val="1"/>
        <charset val="204"/>
      </rPr>
      <t xml:space="preserve"> 238б, 269, 269а, 271, 273, 273а, 275, 275а, 277, 279 в Бостандыкском районе города Алматы. (Д-63мм - 572,4м ПЭ; 114мм - 114м; 159мм - 894,6м; 219мм - 20,8м; Ст.)</t>
    </r>
  </si>
  <si>
    <r>
      <t>Реконструкция водопроводных сетей. Водопроводные сети по</t>
    </r>
    <r>
      <rPr>
        <b/>
        <sz val="10"/>
        <rFont val="Times New Roman"/>
        <family val="1"/>
        <charset val="204"/>
      </rPr>
      <t xml:space="preserve"> ул.Черкасской Обороны </t>
    </r>
    <r>
      <rPr>
        <sz val="10"/>
        <rFont val="Times New Roman"/>
        <family val="1"/>
        <charset val="204"/>
      </rPr>
      <t>от пр.Райымбека до ул.Жетысуйской далее до ул.Болтирик шешена (ул.Северная) в Жетысуском районе города Алматы (Д-159мм - 629,5м Ст; Д-25мм - 1040м  ПЭ)</t>
    </r>
  </si>
  <si>
    <r>
      <t>Реконструкция водопроводных сетей. Водопроводная сеть по</t>
    </r>
    <r>
      <rPr>
        <b/>
        <sz val="10"/>
        <rFont val="Times New Roman"/>
        <family val="1"/>
        <charset val="204"/>
      </rPr>
      <t xml:space="preserve"> ул.Физули, </t>
    </r>
    <r>
      <rPr>
        <sz val="10"/>
        <rFont val="Times New Roman"/>
        <family val="1"/>
        <charset val="204"/>
      </rPr>
      <t>угол ул.Майлина по ул.Монтажная, ул.Тукая, ул.Норильская до ул.Поддубного 71 в Турксибском районе города Алматы. (Д- 219, 630мм Ст)</t>
    </r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</si>
  <si>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>ул. Кабанбай батыра, 91</t>
    </r>
    <r>
      <rPr>
        <sz val="10"/>
        <rFont val="Times New Roman"/>
        <family val="1"/>
        <charset val="204"/>
      </rPr>
      <t>, по ул. Желтоксан, 125 в Алмалинском районе города Алматы. (Д-110мм.)</t>
    </r>
  </si>
  <si>
    <r>
      <t xml:space="preserve">Реконструкция водопроводных сетей. Водопроводные сети в </t>
    </r>
    <r>
      <rPr>
        <b/>
        <sz val="10"/>
        <rFont val="Times New Roman"/>
        <family val="1"/>
        <charset val="204"/>
      </rPr>
      <t>мкр. Казахфильм,</t>
    </r>
    <r>
      <rPr>
        <sz val="10"/>
        <rFont val="Times New Roman"/>
        <family val="1"/>
        <charset val="204"/>
      </rPr>
      <t xml:space="preserve"> дома 14, 29, 30, 31, 32, 33, 36, 38 в Бостандыкском районе г.Алматы. (Д-50, 80, 100, 150мм.)</t>
    </r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</si>
  <si>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 xml:space="preserve">ул.Менжинского </t>
    </r>
    <r>
      <rPr>
        <sz val="10"/>
        <rFont val="Times New Roman"/>
        <family val="1"/>
        <charset val="204"/>
      </rPr>
      <t>от ул. Куйбышева до в Турксибском районе города Алматы (Д-25, 63 ПЭ; Д-159 мм, Ст).</t>
    </r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</si>
  <si>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 xml:space="preserve">ул.Куратова </t>
    </r>
    <r>
      <rPr>
        <sz val="10"/>
        <rFont val="Times New Roman"/>
        <family val="1"/>
        <charset val="204"/>
      </rPr>
      <t>от ул.Жургенева до ул.Райымбека в Медеуском районе г.Алматы (Д-100мм, ПЭ).</t>
    </r>
  </si>
  <si>
    <r>
      <t xml:space="preserve">Ремонт и реконструкция насосной станции </t>
    </r>
    <r>
      <rPr>
        <b/>
        <sz val="10"/>
        <rFont val="Times New Roman"/>
        <family val="1"/>
        <charset val="204"/>
      </rPr>
      <t>№37, Шевченко 102 -Сейфуллина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</si>
  <si>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 xml:space="preserve">Ремонт, реконструкция и автоматизация работы насосной станции </t>
    </r>
    <r>
      <rPr>
        <b/>
        <sz val="10"/>
        <rFont val="Times New Roman"/>
        <family val="1"/>
        <charset val="204"/>
      </rPr>
      <t>№41, Айтеке би 123-Досмухамедова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</si>
  <si>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 xml:space="preserve">Ремонт, реконструкция и автоматизация работы насосной станции </t>
    </r>
    <r>
      <rPr>
        <b/>
        <sz val="10"/>
        <rFont val="Times New Roman"/>
        <family val="1"/>
        <charset val="204"/>
      </rPr>
      <t>№43, Кабанбай батыра 109б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</si>
  <si>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 xml:space="preserve">Ремонт, реконструкция и автоматизация работы насосной станции </t>
    </r>
    <r>
      <rPr>
        <b/>
        <sz val="10"/>
        <rFont val="Times New Roman"/>
        <family val="1"/>
        <charset val="204"/>
      </rPr>
      <t>№48, Кожамкулова 130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</si>
  <si>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 xml:space="preserve">Ремонт, реконструкция и автоматизация работы насосной станции </t>
    </r>
    <r>
      <rPr>
        <b/>
        <sz val="10"/>
        <rFont val="Times New Roman"/>
        <family val="1"/>
        <charset val="204"/>
      </rPr>
      <t>№79, Жамбула 229 б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</si>
  <si>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 xml:space="preserve">Ремонт, реконструкция и автоматизация работы насосной станции </t>
    </r>
    <r>
      <rPr>
        <b/>
        <sz val="10"/>
        <rFont val="Times New Roman"/>
        <family val="1"/>
        <charset val="204"/>
      </rPr>
      <t>№124, Сейфуллина 536 в- Курмангазы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</si>
  <si>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 xml:space="preserve">Ремонт, реконструкция и автоматизация работы насосной станции </t>
    </r>
    <r>
      <rPr>
        <b/>
        <sz val="10"/>
        <rFont val="Times New Roman"/>
        <family val="1"/>
        <charset val="204"/>
      </rPr>
      <t>№130, Шагабутдинова 123 б</t>
    </r>
    <r>
      <rPr>
        <sz val="10"/>
        <rFont val="Times New Roman"/>
        <family val="1"/>
        <charset val="204"/>
      </rPr>
      <t xml:space="preserve"> в Алмалинском районе города Алматы</t>
    </r>
  </si>
  <si>
    <r>
      <t>Реконструкция водопроводных сетей. Водопроводная сеть по</t>
    </r>
    <r>
      <rPr>
        <b/>
        <sz val="10"/>
        <rFont val="Times New Roman"/>
        <family val="1"/>
        <charset val="204"/>
      </rPr>
      <t xml:space="preserve"> ул. Маркова </t>
    </r>
    <r>
      <rPr>
        <sz val="10"/>
        <rFont val="Times New Roman"/>
        <family val="1"/>
        <charset val="204"/>
      </rPr>
      <t>от пр. Аль-Фараби до ул. Габдуллина в Бостандыкском районе города Алматы (d-150мм).</t>
    </r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</si>
  <si>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>ул.Тургут Озала</t>
    </r>
    <r>
      <rPr>
        <sz val="10"/>
        <rFont val="Times New Roman"/>
        <family val="1"/>
        <charset val="204"/>
      </rPr>
      <t xml:space="preserve"> № 53, 55, 59, 61, 63, 65 выше ул.Дуйсенова, по ул. Тургут Озала № 82, 84, 82а, 84а, 67, 67а; по ул.Гайдара № 75 в Алмалинском районе города Алматы  (d-50, 63, 100, 150мм).</t>
    </r>
  </si>
  <si>
    <t>Всего по услуге водоотведения на 2020 год</t>
  </si>
  <si>
    <t>Всего по услуге водоснабжения на 2020 год</t>
  </si>
  <si>
    <t>Отчет о прибылях и убытках* (оперативные данные)</t>
  </si>
  <si>
    <t>Вид деятельности: услуги водоснабжения и водоотведения</t>
  </si>
  <si>
    <t>Сумма инвестиционной программы, тыс.тенге</t>
  </si>
  <si>
    <t xml:space="preserve">Информация субъекта естественной монополии об исполнении инвестиционных программ на 2020 года ГКП на ПХВ "Алматы Су" УЭиИР г. Алматы </t>
  </si>
  <si>
    <t>Реконструкция канализационной сети по ул. Толе би- Чайковского от ул. Наурызбай батыра до школы №39 г.Алматы</t>
  </si>
  <si>
    <t>Реконструкция трубапровода технической воды системы охлождения воздухо-дувных машин цеха биологической очистки в 2 нитки с заменой запорной арматуры</t>
  </si>
  <si>
    <t>РП Внутр. газификация станции Аэрации (объекты станции очистки сточных вод, мехочистка, биоочистка)на отопление и горячее водоснабжение и пищеприготовление с установкой блочно-модульной котельной по адресу Алматинская область, Илийский район, п. Жапек батыр</t>
  </si>
  <si>
    <t>РП Электроснабжение здания Северо-Восточного РЭУ</t>
  </si>
  <si>
    <t>РП Внутренняя газификация объектов станции Аэрации (объекты станции очистки сточных вод, мехочистка, биоочистка)на отопление и горячее водоснабжение, расположенной по адресу Алматинская область, Илийский район, п. Жапек батыр</t>
  </si>
  <si>
    <t>Работы по реконструкции трубопровода технической воды системы охлаждения воздуходувных машин цеха биологической очистки в 2 нитки с заменой запорной арматуры</t>
  </si>
  <si>
    <t xml:space="preserve">Реконструкция канализационной сети от Санатория Коктем до врезки в канализационную сеть по ул. Байшешек </t>
  </si>
  <si>
    <t xml:space="preserve">Реконструкция напорной канализационной сети от КНС Юбилейный до врезки в канализационную сеть по проспекту Достык </t>
  </si>
  <si>
    <t>Реконструкция канализационной сети вдоль проспекта Рыскулова, р.Большая Алматинка между ул. Строительная и Кокорай бестраншейным способом (методом санации)</t>
  </si>
  <si>
    <t>РУ-0,4 кВ для КНС-2</t>
  </si>
  <si>
    <t>Автоклав вертикальный серий VA-SD 35 л</t>
  </si>
  <si>
    <t>Сварочный аппарат инвенторный PIT 14001 PRO 17,2 кВт</t>
  </si>
  <si>
    <t>Генератор бензиновый</t>
  </si>
  <si>
    <t>Расходомер индукционный Ду-  65 в комплекте с шеф монтажом</t>
  </si>
  <si>
    <t xml:space="preserve">Экономия по процедуре гос. закупок. </t>
  </si>
  <si>
    <t>І</t>
  </si>
  <si>
    <t>Водоисточники</t>
  </si>
  <si>
    <t>1.1</t>
  </si>
  <si>
    <t>экономия по результатам гос.закупок</t>
  </si>
  <si>
    <t>2</t>
  </si>
  <si>
    <t>2.1</t>
  </si>
  <si>
    <t>2.2.1</t>
  </si>
  <si>
    <t>Работы по составлению проектно-сметной документации на бурение двух гидрогеологических скважин глубиной 300 м на кустовом водозаборе №21</t>
  </si>
  <si>
    <t>Работы по составлению проектно-сметной документации на бурение пяти дополнительных гидрогеологических скважин на кустовом водозаборе ЖК "Премьера"</t>
  </si>
  <si>
    <t>3</t>
  </si>
  <si>
    <t>3.1</t>
  </si>
  <si>
    <t>3.2</t>
  </si>
  <si>
    <t>4</t>
  </si>
  <si>
    <t>Приобретение оборудования</t>
  </si>
  <si>
    <t>4.1</t>
  </si>
  <si>
    <t>Вертикальный насос LVR 45-6 (LEO)</t>
  </si>
  <si>
    <t>II</t>
  </si>
  <si>
    <t>Водопроводные сети</t>
  </si>
  <si>
    <t>1.2</t>
  </si>
  <si>
    <t>1.3</t>
  </si>
  <si>
    <r>
      <t xml:space="preserve">Реконструкция водопроводных сетей. Вынос водопроводной сети из-под здания бывшей насосной станции по адресу: </t>
    </r>
    <r>
      <rPr>
        <b/>
        <sz val="10"/>
        <rFont val="Times New Roman"/>
        <family val="1"/>
        <charset val="204"/>
      </rPr>
      <t>пр.Достык,№121/8</t>
    </r>
    <r>
      <rPr>
        <sz val="10"/>
        <rFont val="Times New Roman"/>
        <family val="1"/>
        <charset val="204"/>
      </rPr>
      <t xml:space="preserve"> в Медеуском районе города Алматы</t>
    </r>
  </si>
  <si>
    <r>
      <t xml:space="preserve">Реконструкция водопроводных сетей. Вынос водопроводной сети из-под здания бывшей насосной станции по адресу: </t>
    </r>
    <r>
      <rPr>
        <b/>
        <sz val="10"/>
        <rFont val="Times New Roman"/>
        <family val="1"/>
        <charset val="204"/>
      </rPr>
      <t>ул.Розыбакиева №275"б"</t>
    </r>
    <r>
      <rPr>
        <sz val="10"/>
        <rFont val="Times New Roman"/>
        <family val="1"/>
        <charset val="204"/>
      </rPr>
      <t xml:space="preserve"> в Бостандыкском районе города Алматы</t>
    </r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</si>
  <si>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</si>
  <si>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</si>
  <si>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</si>
  <si>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</si>
  <si>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</si>
  <si>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</si>
  <si>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</si>
  <si>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</si>
  <si>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</si>
  <si>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</si>
  <si>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</si>
  <si>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</si>
  <si>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</si>
  <si>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r>
      <t xml:space="preserve">Реконструкция водопроводных сетей. Водопроводная сеть от </t>
    </r>
    <r>
      <rPr>
        <b/>
        <sz val="10"/>
        <rFont val="Times New Roman"/>
        <family val="1"/>
        <charset val="204"/>
      </rPr>
      <t>ул.Огарева</t>
    </r>
    <r>
      <rPr>
        <sz val="10"/>
        <rFont val="Times New Roman"/>
        <family val="1"/>
        <charset val="204"/>
      </rPr>
      <t xml:space="preserve"> ВК-23 до ул.Майлина ВК-42, переход через улицу Майлина на север до ул. Рокотова ВК-46 в Турксибском районе города Алматы.  (Д-25мм - 9,6м; Д-63мм - 37,61м; Д-110мм - 158,06м Ст; Д-225мм - 548,64м ; ПЭ).</t>
    </r>
  </si>
  <si>
    <t>2.1.1</t>
  </si>
  <si>
    <t>2.2</t>
  </si>
  <si>
    <t>2.2.2</t>
  </si>
  <si>
    <t>2.2.3</t>
  </si>
  <si>
    <t>2.2.4</t>
  </si>
  <si>
    <r>
      <t>Реконструкция водопроводных сетей. Водопроводная сеть в</t>
    </r>
    <r>
      <rPr>
        <b/>
        <sz val="10"/>
        <rFont val="Times New Roman"/>
        <family val="1"/>
        <charset val="204"/>
      </rPr>
      <t xml:space="preserve"> микрорайоне Алтай-1</t>
    </r>
    <r>
      <rPr>
        <sz val="10"/>
        <rFont val="Times New Roman"/>
        <family val="1"/>
        <charset val="204"/>
      </rPr>
      <t>, дома № 4, 5, 7, 8, 9, 10, 11, 11,а, 11б, 12, 13, 14, 15, ул.Майлина дом №67, 69, 69/1, внутриплощадочные сети жилых домов от водопроводных колодцев ВК-46 и ВК-62 в Турксибском районе г.Алматы. (Д-63, 110, 160мм.)</t>
    </r>
  </si>
  <si>
    <t>2.2.5</t>
  </si>
  <si>
    <t>2.2.6</t>
  </si>
  <si>
    <t>2.2.7</t>
  </si>
  <si>
    <t>2.2.8</t>
  </si>
  <si>
    <t>2.2.9</t>
  </si>
  <si>
    <t>2.2.10</t>
  </si>
  <si>
    <t>2.2.11</t>
  </si>
  <si>
    <r>
      <t>Реконструкция водопроводных сетей. Водопроводная сеть от</t>
    </r>
    <r>
      <rPr>
        <b/>
        <sz val="10"/>
        <rFont val="Times New Roman"/>
        <family val="1"/>
        <charset val="204"/>
      </rPr>
      <t xml:space="preserve"> ул.Огарева</t>
    </r>
    <r>
      <rPr>
        <sz val="10"/>
        <rFont val="Times New Roman"/>
        <family val="1"/>
        <charset val="204"/>
      </rPr>
      <t xml:space="preserve"> ВК-23 до ул.Майлина ВК-42, переход через улицу Майлина на север до ул. Рокотова ВК-46 в Турксибском районе города Алматы.  (Д-25мм - 9,6м; Д-63мм - 37,61м; Д-110мм - 158,06м Ст; Д-225мм - 548,64м ; ПЭ).</t>
    </r>
  </si>
  <si>
    <t>2.2.12</t>
  </si>
  <si>
    <t>2.2.13</t>
  </si>
  <si>
    <t>2.2.14</t>
  </si>
  <si>
    <t>3.3</t>
  </si>
  <si>
    <t>3.4</t>
  </si>
  <si>
    <t>3.5</t>
  </si>
  <si>
    <t>3.6</t>
  </si>
  <si>
    <t>3.7</t>
  </si>
  <si>
    <t>Разработка ПСД</t>
  </si>
  <si>
    <t>4.1.1</t>
  </si>
  <si>
    <t>4.1.2</t>
  </si>
  <si>
    <t>4.1.3</t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</si>
  <si>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>ул.Байтурсынова</t>
    </r>
    <r>
      <rPr>
        <sz val="10"/>
        <rFont val="Times New Roman"/>
        <family val="1"/>
        <charset val="204"/>
      </rPr>
      <t xml:space="preserve"> от ул.Толе би до ул.Айтеке би в Алмалинском районе г.Алматы.</t>
    </r>
  </si>
  <si>
    <t>4.1.4</t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</si>
  <si>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>ул.Кабанбай батыра</t>
    </r>
    <r>
      <rPr>
        <sz val="10"/>
        <rFont val="Times New Roman"/>
        <family val="1"/>
        <charset val="204"/>
      </rPr>
      <t xml:space="preserve"> № 260, ул. Карасай батыра № 156, между ул. Ауэзова и ул. Айтиева в Алмалинском районе г.Алматы.</t>
    </r>
  </si>
  <si>
    <t>4.1.5</t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</si>
  <si>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>ул.Свердлова</t>
    </r>
    <r>
      <rPr>
        <sz val="10"/>
        <rFont val="Times New Roman"/>
        <family val="1"/>
        <charset val="204"/>
      </rPr>
      <t xml:space="preserve"> от дома №1 до ул.Физули в Турксибском районе г.Алматы.</t>
    </r>
  </si>
  <si>
    <t>4.1.6</t>
  </si>
  <si>
    <r>
      <t xml:space="preserve">Реконструкция водопроводных сетей. Водопроводная сеть по </t>
    </r>
    <r>
      <rPr>
        <b/>
        <sz val="10"/>
        <rFont val="Times New Roman"/>
        <family val="1"/>
        <charset val="204"/>
      </rPr>
      <t>ул.Мирная</t>
    </r>
    <r>
      <rPr>
        <sz val="10"/>
        <rFont val="Times New Roman"/>
        <family val="1"/>
        <charset val="204"/>
      </rPr>
      <t xml:space="preserve"> от ул.Поддубного на восток от ВК-58 до ВК-74 в Турксибском районе г.Алматы.</t>
    </r>
  </si>
  <si>
    <t>4.1.7</t>
  </si>
  <si>
    <r>
      <t xml:space="preserve">Строительство водопроводной сети по </t>
    </r>
    <r>
      <rPr>
        <b/>
        <sz val="10"/>
        <rFont val="Times New Roman"/>
        <family val="1"/>
        <charset val="204"/>
      </rPr>
      <t>ул.Жаншуак</t>
    </r>
    <r>
      <rPr>
        <sz val="10"/>
        <rFont val="Times New Roman"/>
        <family val="1"/>
        <charset val="204"/>
      </rPr>
      <t xml:space="preserve"> в мкр. Рахат, Наурызбайского района г.Алматы.</t>
    </r>
  </si>
  <si>
    <t>4.2</t>
  </si>
  <si>
    <t>4.2.1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</si>
  <si>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</si>
  <si>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</si>
  <si>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</si>
  <si>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</si>
  <si>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</si>
  <si>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</si>
  <si>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</si>
  <si>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</si>
  <si>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</si>
  <si>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</si>
  <si>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</si>
  <si>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</si>
  <si>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</t>
  </si>
  <si>
    <t>5.2</t>
  </si>
  <si>
    <t>5.2.1</t>
  </si>
  <si>
    <t>5.3</t>
  </si>
  <si>
    <t>Автоматический аппарат для электромуфтовой сварки</t>
  </si>
  <si>
    <t>Грунторез</t>
  </si>
  <si>
    <t>Переносной вентилятор для продувки колодцев</t>
  </si>
  <si>
    <t>5.3.1</t>
  </si>
  <si>
    <t>5.3.2</t>
  </si>
  <si>
    <t>5.3.3</t>
  </si>
  <si>
    <t>5.3.4</t>
  </si>
  <si>
    <t>5.3.5</t>
  </si>
  <si>
    <t>5.3.6</t>
  </si>
  <si>
    <t>ІІІ</t>
  </si>
  <si>
    <t>Автоматизация систем управления производственным процессом</t>
  </si>
  <si>
    <t>1</t>
  </si>
  <si>
    <t>Работы по проведению комплексной вневедомственной экспертизы "Создание автоматизированной системы коммерческого учета электроэнергии (АСКУЭ) ГКП «Алматы Су»</t>
  </si>
  <si>
    <t>Автоматизация Информационных Систем</t>
  </si>
  <si>
    <t>Автоматизация Информационной Системы центра по работе с абонентами (АИСЦРА)</t>
  </si>
  <si>
    <t>Услуга по модернизации Автоматизированной Информационной Системы центра по работе с абонентами (АИСЦРА) (программа для эвм) разработка модуля организация автоматического единовременного съема показаний в одну дату, с применением расчета среднесуточного расхода ИПУ и распределения дисбаланса расхода воды между ОПУ и ИПУ, с учетом нормативна водопотребления на количество проживающих, степени благаустройство для потребителей без ИПУ и объема фактического водопотребления по ИПУ</t>
  </si>
  <si>
    <t>2.1.2</t>
  </si>
  <si>
    <t>Услуга по модернизации Автоматизированной Информационной Системы центра по работе с абонентами (АИСЦРА) (программа для эвм) - разработка и внедрение нового модуля под названием "коммерческий класификатор"</t>
  </si>
  <si>
    <t>2.1.3</t>
  </si>
  <si>
    <t>Разработка и внедрение нового модуля учета для автоматизации приема показаний отраженных а счет квитанциях, с учетом пропорционального разделения по лицевым счетам имеющим нескольок приборов учета по водоснабжению и водоотведению для многоквартирного и частного сектора</t>
  </si>
  <si>
    <t>Модернизация модуля "Сбор данных по GSM-модем" и разработка нового "web-портала", сервис "установка, привязка и обработка показаний с модема" и функционного модуля "Диагностика и Анализ данных", разработка "диагностических отчетов и результирующих отчетов" для интеграционного сервиса приема данных показаний, производимых по удаленному сбору данных по согласованному единому формату.</t>
  </si>
  <si>
    <t>2.1.4</t>
  </si>
  <si>
    <t>2.1.5</t>
  </si>
  <si>
    <t>Модернизация подсистемы учета нумераций пломб и разработка новых функционалов и задач по пятиступенчатому контролю и все этапы разработки</t>
  </si>
  <si>
    <t>Автоматизация Информационной Системы Дистанционного Снятия Показаний (АСДСП)</t>
  </si>
  <si>
    <t>Услуги по сопровождению и технической поддержке информационной системы "Автоматизированная Система Дистанционного Снятия Показаний (АСДСП)" с разработкой модулей</t>
  </si>
  <si>
    <t xml:space="preserve">Разработка нового функционала к АСДСП для использования мобильной платформы ANDROID </t>
  </si>
  <si>
    <t>3.1.1</t>
  </si>
  <si>
    <t>3.1.2</t>
  </si>
  <si>
    <t>3.1.3</t>
  </si>
  <si>
    <t>Расходомеры</t>
  </si>
  <si>
    <t>3.2.1</t>
  </si>
  <si>
    <t>3.3.1</t>
  </si>
  <si>
    <t>3.3.2</t>
  </si>
  <si>
    <t>3.3.3</t>
  </si>
  <si>
    <t>3.3.4</t>
  </si>
  <si>
    <t>3.3.5</t>
  </si>
  <si>
    <t>3.3.6</t>
  </si>
  <si>
    <t>3.3.7</t>
  </si>
  <si>
    <t>Сервер двухпроцессорный стоечный</t>
  </si>
  <si>
    <t>Сервер СУБД</t>
  </si>
  <si>
    <t>Приобретение трассопоискового оборудования</t>
  </si>
  <si>
    <t>3.4.1</t>
  </si>
  <si>
    <t>Локатор</t>
  </si>
  <si>
    <t>IV</t>
  </si>
  <si>
    <t>Камаз, дооборудованный кузовом самосвальным, 7 тонн</t>
  </si>
  <si>
    <t>Камаз, дооборудованный кузовом самосвальным, 15 тонн</t>
  </si>
  <si>
    <t>2.3</t>
  </si>
  <si>
    <t>5.2.1.1</t>
  </si>
  <si>
    <t>5.2.1.2</t>
  </si>
  <si>
    <t>5.2.1.3</t>
  </si>
  <si>
    <t>5.2.1.4</t>
  </si>
  <si>
    <t>5.2.1.5</t>
  </si>
  <si>
    <t>5.2.1.6</t>
  </si>
  <si>
    <t>5.2.1.7</t>
  </si>
  <si>
    <t>5.2.1.8</t>
  </si>
  <si>
    <t>5.2.1.9</t>
  </si>
  <si>
    <t>5.2.1.10</t>
  </si>
  <si>
    <t>5.2.1.11</t>
  </si>
  <si>
    <t>5.2.2</t>
  </si>
  <si>
    <t>5.2.2.1</t>
  </si>
  <si>
    <t>5.2.2.2</t>
  </si>
  <si>
    <t>5.2.2.3</t>
  </si>
  <si>
    <t>5.2.2.4</t>
  </si>
  <si>
    <t>5.2.2.5</t>
  </si>
  <si>
    <t>5.2.2.6</t>
  </si>
  <si>
    <t>5.2.2.7</t>
  </si>
  <si>
    <t>5.2.3</t>
  </si>
  <si>
    <t>5.2.3.1</t>
  </si>
  <si>
    <t>5.2.3.2</t>
  </si>
  <si>
    <t>5.2.3.3</t>
  </si>
  <si>
    <t>5.2.3.4</t>
  </si>
  <si>
    <t>5.2.3.5</t>
  </si>
  <si>
    <t>5.2.3.6</t>
  </si>
  <si>
    <t>5.2.3.7</t>
  </si>
  <si>
    <t>5.2.3.8</t>
  </si>
  <si>
    <t>5.2.3.9</t>
  </si>
  <si>
    <t>5.2.3.10</t>
  </si>
  <si>
    <t>5.2.3.11</t>
  </si>
  <si>
    <t>5.2.3.12</t>
  </si>
  <si>
    <t>5.2.3.13</t>
  </si>
  <si>
    <t>5.2.3.14</t>
  </si>
  <si>
    <t>5.2.3.15</t>
  </si>
  <si>
    <t>5.2.3.16</t>
  </si>
  <si>
    <t>5.2.3.17</t>
  </si>
  <si>
    <t>5.2.3.18</t>
  </si>
  <si>
    <t>5.2.3.19</t>
  </si>
  <si>
    <t>5.2.3.20</t>
  </si>
  <si>
    <t>5.2.3.21</t>
  </si>
  <si>
    <t>5.2.3.22</t>
  </si>
  <si>
    <t>5.2.3.23</t>
  </si>
  <si>
    <t>5.2.3.24</t>
  </si>
  <si>
    <t>5.2.3.25</t>
  </si>
  <si>
    <t>5.2.3.26</t>
  </si>
  <si>
    <t>5.2.4</t>
  </si>
  <si>
    <t>5.2.4.1</t>
  </si>
  <si>
    <t>5.2.4.2</t>
  </si>
  <si>
    <t>5.2.4.3</t>
  </si>
  <si>
    <t>5.2.4.4</t>
  </si>
  <si>
    <t>5.2.4.5</t>
  </si>
  <si>
    <t>5.2.4.6</t>
  </si>
  <si>
    <t>5.2.4.7</t>
  </si>
  <si>
    <t>5.2.4.8</t>
  </si>
  <si>
    <t>5.2.4.9</t>
  </si>
  <si>
    <t>5.2.4.10</t>
  </si>
  <si>
    <t>5.2.4.11</t>
  </si>
  <si>
    <t>5.2.4.12</t>
  </si>
  <si>
    <t>5.2.4.13</t>
  </si>
  <si>
    <t>5.2.4.14</t>
  </si>
  <si>
    <t>5.2.4.15</t>
  </si>
  <si>
    <t>5.2.4.16</t>
  </si>
  <si>
    <t>5.2.4.17</t>
  </si>
  <si>
    <t>5.2.4.18</t>
  </si>
  <si>
    <t>5.2.4.19</t>
  </si>
  <si>
    <t>5.2.4.20</t>
  </si>
  <si>
    <t>5.2.4.21</t>
  </si>
  <si>
    <t>5.2.4.22</t>
  </si>
  <si>
    <t>5.3.7</t>
  </si>
  <si>
    <t>5.3.8</t>
  </si>
  <si>
    <t>5.3.9</t>
  </si>
  <si>
    <t>5.3.10</t>
  </si>
  <si>
    <t>5.3.11</t>
  </si>
  <si>
    <t>5.4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</si>
  <si>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</si>
  <si>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</si>
  <si>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</si>
  <si>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</si>
  <si>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</si>
  <si>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</si>
  <si>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</si>
  <si>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</si>
  <si>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</si>
  <si>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</si>
  <si>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</si>
  <si>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</si>
  <si>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</si>
  <si>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</si>
  <si>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</si>
  <si>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</si>
  <si>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5.4.17</t>
  </si>
  <si>
    <t>5.4.18</t>
  </si>
  <si>
    <t>5.4.19</t>
  </si>
  <si>
    <t>5.4.20</t>
  </si>
  <si>
    <t>5.4.21</t>
  </si>
  <si>
    <t>5.4.22</t>
  </si>
  <si>
    <t>5.4.23</t>
  </si>
  <si>
    <t>5.4.24</t>
  </si>
  <si>
    <t>5.4.25</t>
  </si>
  <si>
    <t>5.4.26</t>
  </si>
  <si>
    <t>6</t>
  </si>
  <si>
    <t>6.1</t>
  </si>
  <si>
    <t>6.1.1</t>
  </si>
  <si>
    <t>6.1.2</t>
  </si>
  <si>
    <t>6.1.3</t>
  </si>
  <si>
    <t>6.2</t>
  </si>
  <si>
    <t>6.2.1</t>
  </si>
  <si>
    <t>6.2.2</t>
  </si>
  <si>
    <t>6.2.3</t>
  </si>
  <si>
    <t>6.3</t>
  </si>
  <si>
    <t>6.3.1</t>
  </si>
  <si>
    <t>6.3.2</t>
  </si>
  <si>
    <t>6.3.3</t>
  </si>
  <si>
    <t>Приобретение трансформаторов, распределительного устройства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</si>
</sst>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"/>
    <numFmt numFmtId="167" formatCode="0.000"/>
    <numFmt numFmtId="168" formatCode="#,##0_ ;\-#,##0\ "/>
    <numFmt numFmtId="169" formatCode="0.0"/>
    <numFmt numFmtId="170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6600FF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6" fillId="0" borderId="0"/>
    <xf numFmtId="0" fontId="8" fillId="0" borderId="0"/>
    <xf numFmtId="0" fontId="7" fillId="0" borderId="0"/>
    <xf numFmtId="0" fontId="6" fillId="0" borderId="0"/>
    <xf numFmtId="0" fontId="7" fillId="0" borderId="0"/>
    <xf numFmtId="165" fontId="9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94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3" fontId="2" fillId="0" borderId="2" xfId="4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2" fillId="0" borderId="2" xfId="4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2" fillId="0" borderId="2" xfId="4" applyNumberFormat="1" applyFont="1" applyFill="1" applyBorder="1" applyAlignment="1">
      <alignment horizontal="center" vertical="center"/>
    </xf>
    <xf numFmtId="3" fontId="13" fillId="0" borderId="2" xfId="5" applyNumberFormat="1" applyFont="1" applyFill="1" applyBorder="1" applyAlignment="1">
      <alignment horizontal="center" vertical="center" wrapText="1"/>
    </xf>
    <xf numFmtId="3" fontId="13" fillId="0" borderId="2" xfId="4" applyNumberFormat="1" applyFont="1" applyFill="1" applyBorder="1" applyAlignment="1">
      <alignment horizontal="center" vertical="center"/>
    </xf>
    <xf numFmtId="3" fontId="16" fillId="0" borderId="2" xfId="5" applyNumberFormat="1" applyFont="1" applyFill="1" applyBorder="1" applyAlignment="1">
      <alignment horizontal="center" vertical="center" wrapText="1"/>
    </xf>
    <xf numFmtId="3" fontId="2" fillId="0" borderId="2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166" fontId="10" fillId="2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3" fontId="12" fillId="0" borderId="2" xfId="3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2" fillId="0" borderId="2" xfId="2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left" vertical="center" wrapText="1"/>
    </xf>
    <xf numFmtId="3" fontId="2" fillId="0" borderId="2" xfId="4" applyNumberFormat="1" applyFont="1" applyFill="1" applyBorder="1" applyAlignment="1">
      <alignment horizontal="left" vertical="center" wrapText="1"/>
    </xf>
    <xf numFmtId="3" fontId="12" fillId="0" borderId="2" xfId="4" applyNumberFormat="1" applyFont="1" applyFill="1" applyBorder="1" applyAlignment="1">
      <alignment horizontal="left" vertical="center" wrapText="1"/>
    </xf>
    <xf numFmtId="3" fontId="13" fillId="0" borderId="2" xfId="5" applyNumberFormat="1" applyFont="1" applyFill="1" applyBorder="1" applyAlignment="1">
      <alignment horizontal="left" vertical="center" wrapText="1"/>
    </xf>
    <xf numFmtId="3" fontId="16" fillId="0" borderId="2" xfId="5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/>
    </xf>
    <xf numFmtId="3" fontId="14" fillId="0" borderId="2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3" fontId="11" fillId="2" borderId="2" xfId="7" applyNumberFormat="1" applyFont="1" applyFill="1" applyBorder="1" applyAlignment="1">
      <alignment horizontal="center" vertical="center"/>
    </xf>
    <xf numFmtId="168" fontId="12" fillId="2" borderId="2" xfId="0" applyNumberFormat="1" applyFont="1" applyFill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right" vertical="center"/>
    </xf>
    <xf numFmtId="3" fontId="12" fillId="0" borderId="2" xfId="1" applyNumberFormat="1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2" xfId="0" applyNumberFormat="1" applyFont="1" applyBorder="1" applyAlignment="1">
      <alignment vertical="center" wrapText="1"/>
    </xf>
    <xf numFmtId="3" fontId="13" fillId="0" borderId="2" xfId="0" applyNumberFormat="1" applyFont="1" applyFill="1" applyBorder="1" applyAlignment="1">
      <alignment horizontal="right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3" fillId="0" borderId="2" xfId="1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 wrapText="1"/>
    </xf>
    <xf numFmtId="3" fontId="10" fillId="2" borderId="2" xfId="7" applyNumberFormat="1" applyFont="1" applyFill="1" applyBorder="1" applyAlignment="1">
      <alignment horizontal="right" vertical="center"/>
    </xf>
    <xf numFmtId="3" fontId="13" fillId="0" borderId="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 wrapText="1"/>
    </xf>
    <xf numFmtId="3" fontId="2" fillId="0" borderId="2" xfId="3" applyNumberFormat="1" applyFont="1" applyFill="1" applyBorder="1" applyAlignment="1">
      <alignment horizontal="center" vertical="center" wrapText="1"/>
    </xf>
    <xf numFmtId="3" fontId="2" fillId="0" borderId="2" xfId="3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/>
    </xf>
    <xf numFmtId="3" fontId="12" fillId="0" borderId="2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3" fontId="16" fillId="0" borderId="2" xfId="4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3" fontId="12" fillId="2" borderId="2" xfId="0" applyNumberFormat="1" applyFont="1" applyFill="1" applyBorder="1" applyAlignment="1">
      <alignment vertical="center" wrapText="1"/>
    </xf>
    <xf numFmtId="3" fontId="12" fillId="2" borderId="2" xfId="0" applyNumberFormat="1" applyFont="1" applyFill="1" applyBorder="1" applyAlignment="1">
      <alignment horizontal="left" vertical="center" wrapText="1"/>
    </xf>
    <xf numFmtId="3" fontId="16" fillId="0" borderId="2" xfId="4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3" fontId="16" fillId="0" borderId="2" xfId="4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3" fontId="16" fillId="2" borderId="2" xfId="5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11" fillId="0" borderId="2" xfId="7" applyNumberFormat="1" applyFont="1" applyFill="1" applyBorder="1" applyAlignment="1">
      <alignment horizontal="center" vertical="center"/>
    </xf>
    <xf numFmtId="170" fontId="13" fillId="0" borderId="2" xfId="4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" fontId="12" fillId="0" borderId="2" xfId="6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4" xr:uid="{00000000-0005-0000-0000-000001000000}"/>
    <cellStyle name="Обычный 2 2" xfId="3" xr:uid="{00000000-0005-0000-0000-000002000000}"/>
    <cellStyle name="Обычный 2 2 6" xfId="5" xr:uid="{00000000-0005-0000-0000-000003000000}"/>
    <cellStyle name="Обычный 2 35" xfId="2" xr:uid="{00000000-0005-0000-0000-000004000000}"/>
    <cellStyle name="Обычный 4" xfId="1" xr:uid="{00000000-0005-0000-0000-000005000000}"/>
    <cellStyle name="Финансовый 10" xfId="6" xr:uid="{00000000-0005-0000-0000-000006000000}"/>
    <cellStyle name="Финансовый 2" xfId="7" xr:uid="{00000000-0005-0000-0000-000007000000}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9"/>
  <sheetViews>
    <sheetView tabSelected="1" topLeftCell="D76" zoomScaleNormal="100" workbookViewId="0">
      <selection activeCell="Z289" sqref="Z289"/>
    </sheetView>
  </sheetViews>
  <sheetFormatPr defaultRowHeight="12.75" outlineLevelRow="2" x14ac:dyDescent="0.25"/>
  <cols>
    <col min="1" max="1" width="7.42578125" style="10" customWidth="1"/>
    <col min="2" max="2" width="13.7109375" style="10" customWidth="1"/>
    <col min="3" max="3" width="41" style="10" customWidth="1"/>
    <col min="4" max="4" width="9.7109375" style="10" customWidth="1"/>
    <col min="5" max="5" width="7.28515625" style="77" customWidth="1"/>
    <col min="6" max="6" width="8" style="82" customWidth="1"/>
    <col min="7" max="7" width="10.28515625" style="10" customWidth="1"/>
    <col min="8" max="8" width="13.28515625" style="10" customWidth="1"/>
    <col min="9" max="10" width="9.140625" style="77"/>
    <col min="11" max="11" width="10.42578125" style="77" bestFit="1" customWidth="1"/>
    <col min="12" max="12" width="25.85546875" style="10" customWidth="1"/>
    <col min="13" max="13" width="13.42578125" style="77" customWidth="1"/>
    <col min="14" max="17" width="9.140625" style="10" customWidth="1"/>
    <col min="18" max="25" width="9.140625" style="10"/>
    <col min="26" max="26" width="22" style="10" bestFit="1" customWidth="1"/>
    <col min="27" max="27" width="11.42578125" style="10" customWidth="1"/>
    <col min="28" max="16384" width="9.140625" style="10"/>
  </cols>
  <sheetData>
    <row r="1" spans="1:27" ht="39" customHeight="1" x14ac:dyDescent="0.25">
      <c r="A1" s="58"/>
      <c r="B1" s="60"/>
      <c r="C1" s="190" t="s">
        <v>165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7" ht="15" customHeight="1" x14ac:dyDescent="0.25">
      <c r="A2" s="59"/>
      <c r="B2" s="61"/>
      <c r="C2" s="190" t="s">
        <v>163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4" spans="1:27" s="25" customFormat="1" ht="90.75" customHeight="1" x14ac:dyDescent="0.25">
      <c r="A4" s="186" t="s">
        <v>0</v>
      </c>
      <c r="B4" s="186" t="s">
        <v>1</v>
      </c>
      <c r="C4" s="186"/>
      <c r="D4" s="186"/>
      <c r="E4" s="186"/>
      <c r="F4" s="186"/>
      <c r="G4" s="186"/>
      <c r="H4" s="186" t="s">
        <v>162</v>
      </c>
      <c r="I4" s="186" t="s">
        <v>164</v>
      </c>
      <c r="J4" s="186"/>
      <c r="K4" s="186"/>
      <c r="L4" s="186"/>
      <c r="M4" s="186" t="s">
        <v>9</v>
      </c>
      <c r="N4" s="186"/>
      <c r="O4" s="186"/>
      <c r="P4" s="186"/>
      <c r="Q4" s="64"/>
      <c r="R4" s="186" t="s">
        <v>17</v>
      </c>
      <c r="S4" s="186"/>
      <c r="T4" s="186"/>
      <c r="U4" s="186"/>
      <c r="V4" s="186"/>
      <c r="W4" s="186"/>
      <c r="X4" s="186"/>
      <c r="Y4" s="186"/>
      <c r="Z4" s="186" t="s">
        <v>18</v>
      </c>
      <c r="AA4" s="186" t="s">
        <v>19</v>
      </c>
    </row>
    <row r="5" spans="1:27" s="25" customFormat="1" ht="135" customHeight="1" x14ac:dyDescent="0.25">
      <c r="A5" s="186"/>
      <c r="B5" s="186" t="s">
        <v>2</v>
      </c>
      <c r="C5" s="186" t="s">
        <v>3</v>
      </c>
      <c r="D5" s="186" t="s">
        <v>4</v>
      </c>
      <c r="E5" s="186" t="s">
        <v>5</v>
      </c>
      <c r="F5" s="186"/>
      <c r="G5" s="186" t="s">
        <v>6</v>
      </c>
      <c r="H5" s="186"/>
      <c r="I5" s="189" t="s">
        <v>7</v>
      </c>
      <c r="J5" s="189" t="s">
        <v>8</v>
      </c>
      <c r="K5" s="189" t="s">
        <v>10</v>
      </c>
      <c r="L5" s="186" t="s">
        <v>11</v>
      </c>
      <c r="M5" s="186" t="s">
        <v>12</v>
      </c>
      <c r="N5" s="186"/>
      <c r="O5" s="186" t="s">
        <v>13</v>
      </c>
      <c r="P5" s="186" t="s">
        <v>14</v>
      </c>
      <c r="Q5" s="64"/>
      <c r="R5" s="186" t="s">
        <v>28</v>
      </c>
      <c r="S5" s="186"/>
      <c r="T5" s="186" t="s">
        <v>20</v>
      </c>
      <c r="U5" s="186"/>
      <c r="V5" s="186" t="s">
        <v>21</v>
      </c>
      <c r="W5" s="186"/>
      <c r="X5" s="186" t="s">
        <v>22</v>
      </c>
      <c r="Y5" s="186"/>
      <c r="Z5" s="186"/>
      <c r="AA5" s="186"/>
    </row>
    <row r="6" spans="1:27" s="25" customFormat="1" ht="38.25" x14ac:dyDescent="0.25">
      <c r="A6" s="186"/>
      <c r="B6" s="186"/>
      <c r="C6" s="186"/>
      <c r="D6" s="186"/>
      <c r="E6" s="159" t="s">
        <v>7</v>
      </c>
      <c r="F6" s="83" t="s">
        <v>8</v>
      </c>
      <c r="G6" s="186"/>
      <c r="H6" s="186"/>
      <c r="I6" s="189"/>
      <c r="J6" s="189"/>
      <c r="K6" s="189"/>
      <c r="L6" s="186"/>
      <c r="M6" s="7" t="s">
        <v>15</v>
      </c>
      <c r="N6" s="64" t="s">
        <v>16</v>
      </c>
      <c r="O6" s="186"/>
      <c r="P6" s="186"/>
      <c r="Q6" s="64"/>
      <c r="R6" s="64" t="s">
        <v>23</v>
      </c>
      <c r="S6" s="64" t="s">
        <v>24</v>
      </c>
      <c r="T6" s="64" t="s">
        <v>23</v>
      </c>
      <c r="U6" s="64" t="s">
        <v>24</v>
      </c>
      <c r="V6" s="64" t="s">
        <v>7</v>
      </c>
      <c r="W6" s="64" t="s">
        <v>8</v>
      </c>
      <c r="X6" s="64" t="s">
        <v>23</v>
      </c>
      <c r="Y6" s="64" t="s">
        <v>24</v>
      </c>
      <c r="Z6" s="186"/>
      <c r="AA6" s="186"/>
    </row>
    <row r="7" spans="1:27" x14ac:dyDescent="0.25">
      <c r="A7" s="3">
        <v>1</v>
      </c>
      <c r="B7" s="64">
        <v>2</v>
      </c>
      <c r="C7" s="64">
        <v>3</v>
      </c>
      <c r="D7" s="64">
        <v>4</v>
      </c>
      <c r="E7" s="159">
        <v>5</v>
      </c>
      <c r="F7" s="31">
        <v>6</v>
      </c>
      <c r="G7" s="64">
        <v>7</v>
      </c>
      <c r="H7" s="64">
        <v>8</v>
      </c>
      <c r="I7" s="78">
        <v>9</v>
      </c>
      <c r="J7" s="78">
        <v>10</v>
      </c>
      <c r="K7" s="78">
        <v>11</v>
      </c>
      <c r="L7" s="9">
        <v>12</v>
      </c>
      <c r="M7" s="78">
        <v>13</v>
      </c>
      <c r="N7" s="9">
        <v>14</v>
      </c>
      <c r="O7" s="9">
        <v>15</v>
      </c>
      <c r="P7" s="9">
        <v>16</v>
      </c>
      <c r="Q7" s="9"/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</row>
    <row r="8" spans="1:27" ht="38.25" x14ac:dyDescent="0.25">
      <c r="A8" s="3"/>
      <c r="B8" s="64" t="s">
        <v>130</v>
      </c>
      <c r="C8" s="1" t="s">
        <v>161</v>
      </c>
      <c r="D8" s="64"/>
      <c r="E8" s="159"/>
      <c r="F8" s="31"/>
      <c r="G8" s="64"/>
      <c r="H8" s="76"/>
      <c r="I8" s="63">
        <f>I9+I20+I98+I129</f>
        <v>1741284.9</v>
      </c>
      <c r="J8" s="63">
        <f>J9+J20+J98+J129</f>
        <v>1617218.9</v>
      </c>
      <c r="K8" s="94">
        <f t="shared" ref="K8" si="0">K9+K20+K98+K129</f>
        <v>124066</v>
      </c>
      <c r="L8" s="8"/>
      <c r="M8" s="94">
        <f>M9+M20+M98+M129</f>
        <v>1617218.9</v>
      </c>
      <c r="N8" s="9"/>
      <c r="O8" s="9"/>
      <c r="P8" s="9"/>
      <c r="Q8" s="9"/>
      <c r="R8" s="63"/>
      <c r="S8" s="63"/>
      <c r="T8" s="192">
        <v>59</v>
      </c>
      <c r="U8" s="193">
        <v>58.74</v>
      </c>
      <c r="V8" s="193">
        <v>34.89</v>
      </c>
      <c r="W8" s="193">
        <v>33.32</v>
      </c>
      <c r="X8" s="63">
        <v>43</v>
      </c>
      <c r="Y8" s="63">
        <v>0</v>
      </c>
      <c r="Z8" s="9"/>
      <c r="AA8" s="9"/>
    </row>
    <row r="9" spans="1:27" ht="14.25" x14ac:dyDescent="0.25">
      <c r="A9" s="88" t="s">
        <v>181</v>
      </c>
      <c r="B9" s="73"/>
      <c r="C9" s="1" t="s">
        <v>182</v>
      </c>
      <c r="D9" s="15"/>
      <c r="E9" s="80">
        <f>E10+E12</f>
        <v>2</v>
      </c>
      <c r="F9" s="71">
        <f>F10+F12</f>
        <v>2</v>
      </c>
      <c r="G9" s="73"/>
      <c r="H9" s="76"/>
      <c r="I9" s="93">
        <f>I10+I12+I15+I18</f>
        <v>272236</v>
      </c>
      <c r="J9" s="93">
        <f t="shared" ref="J9:M9" si="1">J10+J12+J15+J18</f>
        <v>245580</v>
      </c>
      <c r="K9" s="93">
        <f t="shared" si="1"/>
        <v>26656</v>
      </c>
      <c r="L9" s="8"/>
      <c r="M9" s="93">
        <f t="shared" si="1"/>
        <v>245580</v>
      </c>
      <c r="N9" s="9"/>
      <c r="O9" s="9"/>
      <c r="P9" s="9"/>
      <c r="Q9" s="9"/>
      <c r="R9" s="9"/>
      <c r="S9" s="9"/>
      <c r="T9" s="26"/>
      <c r="U9" s="26"/>
      <c r="V9" s="26"/>
      <c r="W9" s="26"/>
      <c r="X9" s="26"/>
      <c r="Y9" s="26"/>
      <c r="Z9" s="9"/>
      <c r="AA9" s="9"/>
    </row>
    <row r="10" spans="1:27" ht="12.75" customHeight="1" x14ac:dyDescent="0.25">
      <c r="A10" s="15">
        <v>1</v>
      </c>
      <c r="B10" s="64"/>
      <c r="C10" s="28" t="s">
        <v>38</v>
      </c>
      <c r="D10" s="27" t="s">
        <v>34</v>
      </c>
      <c r="E10" s="177">
        <f>E11</f>
        <v>1</v>
      </c>
      <c r="F10" s="15">
        <f>F11</f>
        <v>1</v>
      </c>
      <c r="G10" s="64"/>
      <c r="H10" s="76"/>
      <c r="I10" s="93">
        <f>I11</f>
        <v>266553</v>
      </c>
      <c r="J10" s="93">
        <f>J11</f>
        <v>239897</v>
      </c>
      <c r="K10" s="93">
        <f>K11</f>
        <v>26656</v>
      </c>
      <c r="M10" s="93">
        <f>M11</f>
        <v>239897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25.5" customHeight="1" outlineLevel="1" x14ac:dyDescent="0.25">
      <c r="A11" s="33" t="s">
        <v>183</v>
      </c>
      <c r="B11" s="64"/>
      <c r="C11" s="29" t="s">
        <v>33</v>
      </c>
      <c r="D11" s="30" t="s">
        <v>34</v>
      </c>
      <c r="E11" s="159">
        <v>1</v>
      </c>
      <c r="F11" s="31">
        <v>1</v>
      </c>
      <c r="G11" s="64" t="s">
        <v>27</v>
      </c>
      <c r="H11" s="76"/>
      <c r="I11" s="89">
        <v>266553</v>
      </c>
      <c r="J11" s="89">
        <v>239897</v>
      </c>
      <c r="K11" s="90">
        <f>I11-J11</f>
        <v>26656</v>
      </c>
      <c r="L11" s="72" t="s">
        <v>184</v>
      </c>
      <c r="M11" s="89">
        <v>239897</v>
      </c>
      <c r="N11" s="9"/>
      <c r="O11" s="9"/>
      <c r="P11" s="9"/>
      <c r="Q11" s="9"/>
      <c r="R11" s="9"/>
      <c r="S11" s="9"/>
      <c r="T11" s="32"/>
      <c r="U11" s="9"/>
      <c r="V11" s="9"/>
      <c r="W11" s="9"/>
      <c r="X11" s="9"/>
      <c r="Y11" s="9"/>
      <c r="Z11" s="9"/>
      <c r="AA11" s="9"/>
    </row>
    <row r="12" spans="1:27" ht="25.5" x14ac:dyDescent="0.25">
      <c r="A12" s="91" t="s">
        <v>185</v>
      </c>
      <c r="B12" s="33"/>
      <c r="C12" s="28" t="s">
        <v>35</v>
      </c>
      <c r="D12" s="27" t="s">
        <v>36</v>
      </c>
      <c r="E12" s="11">
        <f>E13</f>
        <v>1</v>
      </c>
      <c r="F12" s="11">
        <f>F13</f>
        <v>1</v>
      </c>
      <c r="G12" s="11"/>
      <c r="H12" s="76"/>
      <c r="I12" s="94">
        <f>I13</f>
        <v>533</v>
      </c>
      <c r="J12" s="94">
        <f t="shared" ref="J12:M12" si="2">J13</f>
        <v>533</v>
      </c>
      <c r="K12" s="94">
        <f t="shared" si="2"/>
        <v>0</v>
      </c>
      <c r="L12" s="75"/>
      <c r="M12" s="94">
        <f t="shared" si="2"/>
        <v>533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5.5" customHeight="1" x14ac:dyDescent="0.25">
      <c r="A13" s="92" t="s">
        <v>186</v>
      </c>
      <c r="B13" s="64"/>
      <c r="C13" s="34" t="s">
        <v>37</v>
      </c>
      <c r="D13" s="35" t="s">
        <v>36</v>
      </c>
      <c r="E13" s="36">
        <f>E14</f>
        <v>1</v>
      </c>
      <c r="F13" s="36">
        <f>F14</f>
        <v>1</v>
      </c>
      <c r="G13" s="64"/>
      <c r="H13" s="76"/>
      <c r="I13" s="95">
        <f>I14</f>
        <v>533</v>
      </c>
      <c r="J13" s="95">
        <f t="shared" ref="J13:M13" si="3">J14</f>
        <v>533</v>
      </c>
      <c r="K13" s="95">
        <f t="shared" si="3"/>
        <v>0</v>
      </c>
      <c r="L13" s="75"/>
      <c r="M13" s="95">
        <f t="shared" si="3"/>
        <v>533</v>
      </c>
      <c r="N13" s="9"/>
      <c r="O13" s="9"/>
      <c r="P13" s="9"/>
      <c r="Q13" s="9"/>
      <c r="R13" s="65"/>
      <c r="S13" s="65"/>
      <c r="T13" s="65"/>
      <c r="U13" s="65"/>
      <c r="V13" s="65"/>
      <c r="W13" s="65"/>
      <c r="X13" s="65"/>
      <c r="Y13" s="65"/>
      <c r="Z13" s="9"/>
      <c r="AA13" s="9"/>
    </row>
    <row r="14" spans="1:27" ht="25.5" customHeight="1" outlineLevel="1" x14ac:dyDescent="0.25">
      <c r="A14" s="33" t="s">
        <v>187</v>
      </c>
      <c r="B14" s="64"/>
      <c r="C14" s="29" t="s">
        <v>33</v>
      </c>
      <c r="D14" s="30" t="s">
        <v>36</v>
      </c>
      <c r="E14" s="155">
        <v>1</v>
      </c>
      <c r="F14" s="31">
        <v>1</v>
      </c>
      <c r="G14" s="64" t="s">
        <v>27</v>
      </c>
      <c r="H14" s="76"/>
      <c r="I14" s="89">
        <v>533</v>
      </c>
      <c r="J14" s="89">
        <v>533</v>
      </c>
      <c r="K14" s="96">
        <f>I14-J14</f>
        <v>0</v>
      </c>
      <c r="L14" s="75"/>
      <c r="M14" s="89">
        <v>533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s="91" t="s">
        <v>190</v>
      </c>
      <c r="B15" s="73"/>
      <c r="C15" s="98" t="s">
        <v>97</v>
      </c>
      <c r="D15" s="27" t="s">
        <v>44</v>
      </c>
      <c r="E15" s="178">
        <f>E16+E17</f>
        <v>2</v>
      </c>
      <c r="F15" s="100">
        <f>F16+F17</f>
        <v>2</v>
      </c>
      <c r="G15" s="73"/>
      <c r="H15" s="76"/>
      <c r="I15" s="97">
        <f>I16+I17</f>
        <v>4250</v>
      </c>
      <c r="J15" s="97">
        <f t="shared" ref="J15:M15" si="4">J16+J17</f>
        <v>4250</v>
      </c>
      <c r="K15" s="97">
        <f t="shared" si="4"/>
        <v>0</v>
      </c>
      <c r="L15" s="75"/>
      <c r="M15" s="97">
        <f t="shared" si="4"/>
        <v>4250</v>
      </c>
      <c r="N15" s="9"/>
      <c r="O15" s="9"/>
      <c r="P15" s="9"/>
      <c r="Q15" s="9"/>
      <c r="R15" s="26"/>
      <c r="S15" s="26"/>
      <c r="T15" s="26"/>
      <c r="U15" s="26"/>
      <c r="V15" s="26"/>
      <c r="W15" s="26"/>
      <c r="X15" s="26"/>
      <c r="Y15" s="26"/>
      <c r="Z15" s="9"/>
      <c r="AA15" s="9"/>
    </row>
    <row r="16" spans="1:27" ht="51" outlineLevel="1" x14ac:dyDescent="0.25">
      <c r="A16" s="33" t="s">
        <v>191</v>
      </c>
      <c r="B16" s="73"/>
      <c r="C16" s="99" t="s">
        <v>188</v>
      </c>
      <c r="D16" s="30" t="s">
        <v>44</v>
      </c>
      <c r="E16" s="155">
        <v>1</v>
      </c>
      <c r="F16" s="73">
        <v>1</v>
      </c>
      <c r="G16" s="73" t="s">
        <v>27</v>
      </c>
      <c r="H16" s="76"/>
      <c r="I16" s="101">
        <v>2125</v>
      </c>
      <c r="J16" s="89">
        <v>2125</v>
      </c>
      <c r="K16" s="90">
        <f>I16-J16</f>
        <v>0</v>
      </c>
      <c r="L16" s="75"/>
      <c r="M16" s="89">
        <v>2125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51" outlineLevel="1" x14ac:dyDescent="0.25">
      <c r="A17" s="33" t="s">
        <v>192</v>
      </c>
      <c r="B17" s="73"/>
      <c r="C17" s="99" t="s">
        <v>189</v>
      </c>
      <c r="D17" s="30" t="s">
        <v>44</v>
      </c>
      <c r="E17" s="155">
        <v>1</v>
      </c>
      <c r="F17" s="73">
        <v>1</v>
      </c>
      <c r="G17" s="73" t="s">
        <v>27</v>
      </c>
      <c r="H17" s="76"/>
      <c r="I17" s="101">
        <v>2125</v>
      </c>
      <c r="J17" s="89">
        <v>2125</v>
      </c>
      <c r="K17" s="90">
        <f>I17-J17</f>
        <v>0</v>
      </c>
      <c r="L17" s="75"/>
      <c r="M17" s="89">
        <v>2125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s="102" t="s">
        <v>193</v>
      </c>
      <c r="B18" s="15"/>
      <c r="C18" s="98" t="s">
        <v>194</v>
      </c>
      <c r="D18" s="103" t="s">
        <v>29</v>
      </c>
      <c r="E18" s="46">
        <f>E19</f>
        <v>1</v>
      </c>
      <c r="F18" s="15">
        <f>F19</f>
        <v>1</v>
      </c>
      <c r="G18" s="73"/>
      <c r="H18" s="76"/>
      <c r="I18" s="105">
        <f>I19</f>
        <v>900</v>
      </c>
      <c r="J18" s="105">
        <f t="shared" ref="J18:M18" si="5">J19</f>
        <v>900</v>
      </c>
      <c r="K18" s="105">
        <f t="shared" si="5"/>
        <v>0</v>
      </c>
      <c r="L18" s="75"/>
      <c r="M18" s="105">
        <f t="shared" si="5"/>
        <v>900</v>
      </c>
      <c r="N18" s="9"/>
      <c r="O18" s="9"/>
      <c r="P18" s="9"/>
      <c r="Q18" s="9"/>
      <c r="R18" s="26"/>
      <c r="S18" s="26"/>
      <c r="T18" s="26"/>
      <c r="U18" s="26"/>
      <c r="V18" s="26"/>
      <c r="W18" s="26"/>
      <c r="X18" s="26"/>
      <c r="Y18" s="26"/>
      <c r="Z18" s="9"/>
      <c r="AA18" s="9"/>
    </row>
    <row r="19" spans="1:27" outlineLevel="1" x14ac:dyDescent="0.25">
      <c r="A19" s="33" t="s">
        <v>195</v>
      </c>
      <c r="B19" s="73"/>
      <c r="C19" s="99" t="s">
        <v>196</v>
      </c>
      <c r="D19" s="104" t="s">
        <v>29</v>
      </c>
      <c r="E19" s="155">
        <v>1</v>
      </c>
      <c r="F19" s="73">
        <v>1</v>
      </c>
      <c r="G19" s="73" t="s">
        <v>27</v>
      </c>
      <c r="H19" s="76"/>
      <c r="I19" s="101">
        <v>900</v>
      </c>
      <c r="J19" s="89">
        <v>900</v>
      </c>
      <c r="K19" s="90">
        <f>I19-J19</f>
        <v>0</v>
      </c>
      <c r="L19" s="75"/>
      <c r="M19" s="89">
        <v>900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s="91" t="s">
        <v>197</v>
      </c>
      <c r="B20" s="15"/>
      <c r="C20" s="106" t="s">
        <v>198</v>
      </c>
      <c r="D20" s="103"/>
      <c r="E20" s="11">
        <f>E21+E38+E56+E64+E75</f>
        <v>15580</v>
      </c>
      <c r="F20" s="11">
        <f>F21+F38+F56+F64+F75</f>
        <v>15631.849999999999</v>
      </c>
      <c r="G20" s="73"/>
      <c r="H20" s="76"/>
      <c r="I20" s="107">
        <f>I21+I38+I56+I64+I75</f>
        <v>1081794</v>
      </c>
      <c r="J20" s="107">
        <f t="shared" ref="J20:M20" si="6">J21+J38+J56+J64+J75</f>
        <v>985025</v>
      </c>
      <c r="K20" s="107">
        <f t="shared" si="6"/>
        <v>96769</v>
      </c>
      <c r="L20" s="75"/>
      <c r="M20" s="107">
        <f t="shared" si="6"/>
        <v>985025</v>
      </c>
      <c r="N20" s="9"/>
      <c r="O20" s="9"/>
      <c r="P20" s="9"/>
      <c r="Q20" s="9"/>
      <c r="R20" s="149"/>
      <c r="S20" s="149"/>
      <c r="T20" s="149"/>
      <c r="U20" s="149"/>
      <c r="V20" s="149"/>
      <c r="W20" s="149"/>
      <c r="X20" s="149"/>
      <c r="Y20" s="149"/>
      <c r="Z20" s="9"/>
      <c r="AA20" s="9"/>
    </row>
    <row r="21" spans="1:27" x14ac:dyDescent="0.25">
      <c r="A21" s="15">
        <v>1</v>
      </c>
      <c r="B21" s="64"/>
      <c r="C21" s="1" t="s">
        <v>25</v>
      </c>
      <c r="D21" s="15" t="s">
        <v>26</v>
      </c>
      <c r="E21" s="80">
        <f>SUM(E22:E37)</f>
        <v>14980</v>
      </c>
      <c r="F21" s="71">
        <f>SUM(F22:F37)</f>
        <v>15038.849999999999</v>
      </c>
      <c r="G21" s="12"/>
      <c r="H21" s="76"/>
      <c r="I21" s="93">
        <f>SUM(I22:I37)</f>
        <v>900597</v>
      </c>
      <c r="J21" s="93">
        <f t="shared" ref="J21:M21" si="7">SUM(J22:J37)</f>
        <v>823548</v>
      </c>
      <c r="K21" s="93">
        <f t="shared" si="7"/>
        <v>77049</v>
      </c>
      <c r="L21" s="75"/>
      <c r="M21" s="93">
        <f t="shared" si="7"/>
        <v>823548</v>
      </c>
      <c r="N21" s="12"/>
      <c r="O21" s="12"/>
      <c r="P21" s="12"/>
      <c r="Q21" s="12"/>
      <c r="R21" s="150"/>
      <c r="S21" s="150"/>
      <c r="T21" s="150"/>
      <c r="U21" s="150"/>
      <c r="V21" s="150"/>
      <c r="W21" s="150"/>
      <c r="X21" s="150"/>
      <c r="Y21" s="150"/>
      <c r="Z21" s="9"/>
      <c r="AA21" s="9"/>
    </row>
    <row r="22" spans="1:27" ht="63.75" customHeight="1" outlineLevel="1" x14ac:dyDescent="0.25">
      <c r="A22" s="33" t="s">
        <v>183</v>
      </c>
      <c r="B22" s="64"/>
      <c r="C22" s="29" t="s">
        <v>137</v>
      </c>
      <c r="D22" s="111" t="s">
        <v>26</v>
      </c>
      <c r="E22" s="155">
        <v>174</v>
      </c>
      <c r="F22" s="74">
        <f>174.16</f>
        <v>174.16</v>
      </c>
      <c r="G22" s="64" t="s">
        <v>27</v>
      </c>
      <c r="H22" s="76"/>
      <c r="I22" s="113">
        <v>8688</v>
      </c>
      <c r="J22" s="113">
        <v>8688</v>
      </c>
      <c r="K22" s="114">
        <f t="shared" ref="K22:K33" si="8">I22-J22</f>
        <v>0</v>
      </c>
      <c r="L22" s="75"/>
      <c r="M22" s="89">
        <v>8688</v>
      </c>
      <c r="N22" s="9"/>
      <c r="O22" s="9"/>
      <c r="P22" s="9"/>
      <c r="Q22" s="9"/>
      <c r="R22" s="143"/>
      <c r="S22" s="143"/>
      <c r="T22" s="144"/>
      <c r="U22" s="143"/>
      <c r="V22" s="145"/>
      <c r="W22" s="143"/>
      <c r="X22" s="146"/>
      <c r="Y22" s="146"/>
      <c r="Z22" s="9"/>
      <c r="AA22" s="9"/>
    </row>
    <row r="23" spans="1:27" ht="63.75" customHeight="1" outlineLevel="1" x14ac:dyDescent="0.25">
      <c r="A23" s="33" t="s">
        <v>199</v>
      </c>
      <c r="B23" s="64"/>
      <c r="C23" s="29" t="s">
        <v>138</v>
      </c>
      <c r="D23" s="111" t="s">
        <v>26</v>
      </c>
      <c r="E23" s="155">
        <v>1706</v>
      </c>
      <c r="F23" s="74">
        <f>1663.99</f>
        <v>1663.99</v>
      </c>
      <c r="G23" s="64" t="s">
        <v>27</v>
      </c>
      <c r="H23" s="76"/>
      <c r="I23" s="113">
        <v>33838</v>
      </c>
      <c r="J23" s="113">
        <v>30454</v>
      </c>
      <c r="K23" s="114">
        <f t="shared" si="8"/>
        <v>3384</v>
      </c>
      <c r="L23" s="72" t="s">
        <v>184</v>
      </c>
      <c r="M23" s="89">
        <v>30454</v>
      </c>
      <c r="N23" s="9"/>
      <c r="O23" s="9"/>
      <c r="P23" s="9"/>
      <c r="Q23" s="9"/>
      <c r="R23" s="143"/>
      <c r="S23" s="143"/>
      <c r="T23" s="144"/>
      <c r="U23" s="143"/>
      <c r="V23" s="145"/>
      <c r="W23" s="143"/>
      <c r="X23" s="146"/>
      <c r="Y23" s="146"/>
      <c r="Z23" s="9"/>
      <c r="AA23" s="9"/>
    </row>
    <row r="24" spans="1:27" ht="63.75" customHeight="1" outlineLevel="1" x14ac:dyDescent="0.25">
      <c r="A24" s="33" t="s">
        <v>200</v>
      </c>
      <c r="B24" s="64"/>
      <c r="C24" s="2" t="s">
        <v>139</v>
      </c>
      <c r="D24" s="111" t="s">
        <v>26</v>
      </c>
      <c r="E24" s="155">
        <v>629</v>
      </c>
      <c r="F24" s="74">
        <f>755.56</f>
        <v>755.56</v>
      </c>
      <c r="G24" s="64" t="s">
        <v>27</v>
      </c>
      <c r="H24" s="76"/>
      <c r="I24" s="113">
        <v>30944</v>
      </c>
      <c r="J24" s="113">
        <v>30944</v>
      </c>
      <c r="K24" s="114">
        <f t="shared" si="8"/>
        <v>0</v>
      </c>
      <c r="L24" s="75"/>
      <c r="M24" s="89">
        <v>30944</v>
      </c>
      <c r="N24" s="9"/>
      <c r="O24" s="9"/>
      <c r="P24" s="9"/>
      <c r="Q24" s="9"/>
      <c r="R24" s="143"/>
      <c r="S24" s="143"/>
      <c r="T24" s="144"/>
      <c r="U24" s="143"/>
      <c r="V24" s="143"/>
      <c r="W24" s="143"/>
      <c r="X24" s="146"/>
      <c r="Y24" s="146"/>
      <c r="Z24" s="9"/>
      <c r="AA24" s="9"/>
    </row>
    <row r="25" spans="1:27" ht="38.25" customHeight="1" outlineLevel="1" x14ac:dyDescent="0.25">
      <c r="A25" s="33" t="s">
        <v>203</v>
      </c>
      <c r="B25" s="64"/>
      <c r="C25" s="29" t="s">
        <v>140</v>
      </c>
      <c r="D25" s="111" t="s">
        <v>26</v>
      </c>
      <c r="E25" s="155">
        <v>437</v>
      </c>
      <c r="F25" s="74">
        <f>421.21</f>
        <v>421.21</v>
      </c>
      <c r="G25" s="64" t="s">
        <v>27</v>
      </c>
      <c r="H25" s="76"/>
      <c r="I25" s="113">
        <v>15909</v>
      </c>
      <c r="J25" s="113">
        <v>14318</v>
      </c>
      <c r="K25" s="114">
        <f t="shared" si="8"/>
        <v>1591</v>
      </c>
      <c r="L25" s="72" t="s">
        <v>184</v>
      </c>
      <c r="M25" s="89">
        <v>14318</v>
      </c>
      <c r="N25" s="9"/>
      <c r="O25" s="9"/>
      <c r="P25" s="9"/>
      <c r="Q25" s="9"/>
      <c r="R25" s="143"/>
      <c r="S25" s="143"/>
      <c r="T25" s="144"/>
      <c r="U25" s="143"/>
      <c r="V25" s="147"/>
      <c r="W25" s="143"/>
      <c r="X25" s="146"/>
      <c r="Y25" s="146"/>
      <c r="Z25" s="9"/>
      <c r="AA25" s="9"/>
    </row>
    <row r="26" spans="1:27" ht="102" customHeight="1" outlineLevel="1" x14ac:dyDescent="0.25">
      <c r="A26" s="33" t="s">
        <v>204</v>
      </c>
      <c r="B26" s="64"/>
      <c r="C26" s="39" t="s">
        <v>32</v>
      </c>
      <c r="D26" s="111" t="s">
        <v>26</v>
      </c>
      <c r="E26" s="155">
        <v>1046</v>
      </c>
      <c r="F26" s="74">
        <f>1185.93</f>
        <v>1185.93</v>
      </c>
      <c r="G26" s="64" t="s">
        <v>27</v>
      </c>
      <c r="H26" s="76"/>
      <c r="I26" s="113">
        <v>42129</v>
      </c>
      <c r="J26" s="113">
        <v>42129</v>
      </c>
      <c r="K26" s="114">
        <f t="shared" si="8"/>
        <v>0</v>
      </c>
      <c r="L26" s="75"/>
      <c r="M26" s="89">
        <v>42129</v>
      </c>
      <c r="N26" s="9"/>
      <c r="O26" s="9"/>
      <c r="P26" s="9"/>
      <c r="Q26" s="9"/>
      <c r="R26" s="143"/>
      <c r="S26" s="143"/>
      <c r="T26" s="144"/>
      <c r="U26" s="143"/>
      <c r="V26" s="143"/>
      <c r="W26" s="143"/>
      <c r="X26" s="146"/>
      <c r="Y26" s="146"/>
      <c r="Z26" s="9"/>
      <c r="AA26" s="9"/>
    </row>
    <row r="27" spans="1:27" ht="63.75" customHeight="1" outlineLevel="1" x14ac:dyDescent="0.25">
      <c r="A27" s="33" t="s">
        <v>205</v>
      </c>
      <c r="B27" s="64"/>
      <c r="C27" s="29" t="s">
        <v>141</v>
      </c>
      <c r="D27" s="111" t="s">
        <v>26</v>
      </c>
      <c r="E27" s="155">
        <v>408</v>
      </c>
      <c r="F27" s="74">
        <f>401</f>
        <v>401</v>
      </c>
      <c r="G27" s="64" t="s">
        <v>27</v>
      </c>
      <c r="H27" s="76"/>
      <c r="I27" s="113">
        <v>16402</v>
      </c>
      <c r="J27" s="113">
        <v>14762</v>
      </c>
      <c r="K27" s="114">
        <f t="shared" si="8"/>
        <v>1640</v>
      </c>
      <c r="L27" s="72" t="s">
        <v>184</v>
      </c>
      <c r="M27" s="89">
        <v>14762</v>
      </c>
      <c r="N27" s="9"/>
      <c r="O27" s="9"/>
      <c r="P27" s="9"/>
      <c r="Q27" s="9"/>
      <c r="R27" s="143"/>
      <c r="S27" s="143"/>
      <c r="T27" s="144"/>
      <c r="U27" s="143"/>
      <c r="V27" s="145"/>
      <c r="W27" s="143"/>
      <c r="X27" s="146"/>
      <c r="Y27" s="146"/>
      <c r="Z27" s="9"/>
      <c r="AA27" s="9"/>
    </row>
    <row r="28" spans="1:27" ht="63.75" customHeight="1" outlineLevel="1" x14ac:dyDescent="0.25">
      <c r="A28" s="33" t="s">
        <v>206</v>
      </c>
      <c r="B28" s="64"/>
      <c r="C28" s="29" t="s">
        <v>142</v>
      </c>
      <c r="D28" s="111" t="s">
        <v>26</v>
      </c>
      <c r="E28" s="155">
        <v>1801</v>
      </c>
      <c r="F28" s="74">
        <f>1778.8</f>
        <v>1778.8</v>
      </c>
      <c r="G28" s="64" t="s">
        <v>27</v>
      </c>
      <c r="H28" s="76"/>
      <c r="I28" s="113">
        <v>44740</v>
      </c>
      <c r="J28" s="113">
        <v>40266</v>
      </c>
      <c r="K28" s="114">
        <f t="shared" si="8"/>
        <v>4474</v>
      </c>
      <c r="L28" s="72" t="s">
        <v>184</v>
      </c>
      <c r="M28" s="89">
        <v>40266</v>
      </c>
      <c r="N28" s="9"/>
      <c r="O28" s="9"/>
      <c r="P28" s="9"/>
      <c r="Q28" s="9"/>
      <c r="R28" s="143"/>
      <c r="S28" s="143"/>
      <c r="T28" s="144"/>
      <c r="U28" s="148"/>
      <c r="V28" s="145"/>
      <c r="W28" s="148"/>
      <c r="X28" s="146"/>
      <c r="Y28" s="146"/>
      <c r="Z28" s="9"/>
      <c r="AA28" s="9"/>
    </row>
    <row r="29" spans="1:27" ht="63.75" customHeight="1" outlineLevel="1" x14ac:dyDescent="0.25">
      <c r="A29" s="33" t="s">
        <v>207</v>
      </c>
      <c r="B29" s="64"/>
      <c r="C29" s="29" t="s">
        <v>143</v>
      </c>
      <c r="D29" s="111" t="s">
        <v>26</v>
      </c>
      <c r="E29" s="155">
        <v>983</v>
      </c>
      <c r="F29" s="74">
        <f>990.17</f>
        <v>990.17</v>
      </c>
      <c r="G29" s="64" t="s">
        <v>27</v>
      </c>
      <c r="H29" s="76"/>
      <c r="I29" s="89">
        <v>39833</v>
      </c>
      <c r="J29" s="89">
        <v>35850</v>
      </c>
      <c r="K29" s="96">
        <f t="shared" si="8"/>
        <v>3983</v>
      </c>
      <c r="L29" s="72" t="s">
        <v>184</v>
      </c>
      <c r="M29" s="89">
        <v>35850</v>
      </c>
      <c r="N29" s="9"/>
      <c r="O29" s="9"/>
      <c r="P29" s="9"/>
      <c r="Q29" s="9"/>
      <c r="R29" s="143"/>
      <c r="S29" s="143"/>
      <c r="T29" s="144"/>
      <c r="U29" s="143"/>
      <c r="V29" s="143"/>
      <c r="W29" s="143"/>
      <c r="X29" s="146"/>
      <c r="Y29" s="146"/>
      <c r="Z29" s="9"/>
      <c r="AA29" s="9"/>
    </row>
    <row r="30" spans="1:27" ht="76.5" customHeight="1" outlineLevel="1" x14ac:dyDescent="0.25">
      <c r="A30" s="33" t="s">
        <v>208</v>
      </c>
      <c r="B30" s="64"/>
      <c r="C30" s="29" t="s">
        <v>144</v>
      </c>
      <c r="D30" s="111" t="s">
        <v>26</v>
      </c>
      <c r="E30" s="155">
        <v>1602</v>
      </c>
      <c r="F30" s="74">
        <f>1641.19</f>
        <v>1641.19</v>
      </c>
      <c r="G30" s="64" t="s">
        <v>27</v>
      </c>
      <c r="H30" s="76"/>
      <c r="I30" s="89">
        <v>40556</v>
      </c>
      <c r="J30" s="96">
        <v>36500</v>
      </c>
      <c r="K30" s="96">
        <f t="shared" si="8"/>
        <v>4056</v>
      </c>
      <c r="L30" s="72" t="s">
        <v>184</v>
      </c>
      <c r="M30" s="96">
        <v>36500</v>
      </c>
      <c r="N30" s="9"/>
      <c r="O30" s="9"/>
      <c r="P30" s="9"/>
      <c r="Q30" s="9"/>
      <c r="R30" s="143"/>
      <c r="S30" s="143"/>
      <c r="T30" s="144"/>
      <c r="U30" s="143"/>
      <c r="V30" s="145"/>
      <c r="W30" s="143"/>
      <c r="X30" s="146"/>
      <c r="Y30" s="146"/>
      <c r="Z30" s="9"/>
      <c r="AA30" s="9"/>
    </row>
    <row r="31" spans="1:27" ht="76.5" customHeight="1" outlineLevel="1" x14ac:dyDescent="0.25">
      <c r="A31" s="33" t="s">
        <v>209</v>
      </c>
      <c r="B31" s="64"/>
      <c r="C31" s="29" t="s">
        <v>145</v>
      </c>
      <c r="D31" s="111" t="s">
        <v>26</v>
      </c>
      <c r="E31" s="155">
        <v>1670</v>
      </c>
      <c r="F31" s="74">
        <f>1667.5</f>
        <v>1667.5</v>
      </c>
      <c r="G31" s="64" t="s">
        <v>27</v>
      </c>
      <c r="H31" s="76"/>
      <c r="I31" s="113">
        <v>29739</v>
      </c>
      <c r="J31" s="113">
        <v>26765</v>
      </c>
      <c r="K31" s="114">
        <f t="shared" si="8"/>
        <v>2974</v>
      </c>
      <c r="L31" s="72" t="s">
        <v>184</v>
      </c>
      <c r="M31" s="89">
        <v>26765</v>
      </c>
      <c r="N31" s="9"/>
      <c r="O31" s="9"/>
      <c r="P31" s="9"/>
      <c r="Q31" s="9"/>
      <c r="R31" s="143"/>
      <c r="S31" s="143"/>
      <c r="T31" s="144"/>
      <c r="U31" s="143"/>
      <c r="V31" s="145"/>
      <c r="W31" s="143"/>
      <c r="X31" s="146"/>
      <c r="Y31" s="146"/>
      <c r="Z31" s="9"/>
      <c r="AA31" s="9"/>
    </row>
    <row r="32" spans="1:27" ht="76.5" customHeight="1" outlineLevel="1" x14ac:dyDescent="0.25">
      <c r="A32" s="33" t="s">
        <v>210</v>
      </c>
      <c r="B32" s="64"/>
      <c r="C32" s="29" t="s">
        <v>146</v>
      </c>
      <c r="D32" s="111" t="s">
        <v>26</v>
      </c>
      <c r="E32" s="155">
        <v>2776</v>
      </c>
      <c r="F32" s="74">
        <v>2776</v>
      </c>
      <c r="G32" s="64" t="s">
        <v>27</v>
      </c>
      <c r="H32" s="76"/>
      <c r="I32" s="89">
        <v>525503</v>
      </c>
      <c r="J32" s="89">
        <v>472953</v>
      </c>
      <c r="K32" s="90">
        <f t="shared" si="8"/>
        <v>52550</v>
      </c>
      <c r="L32" s="72" t="s">
        <v>184</v>
      </c>
      <c r="M32" s="89">
        <v>472953</v>
      </c>
      <c r="N32" s="9"/>
      <c r="O32" s="9"/>
      <c r="P32" s="9"/>
      <c r="Q32" s="9"/>
      <c r="R32" s="143"/>
      <c r="S32" s="143"/>
      <c r="T32" s="144"/>
      <c r="U32" s="148"/>
      <c r="V32" s="143"/>
      <c r="W32" s="148"/>
      <c r="X32" s="146"/>
      <c r="Y32" s="146"/>
      <c r="Z32" s="9"/>
      <c r="AA32" s="9"/>
    </row>
    <row r="33" spans="1:27" ht="51" customHeight="1" outlineLevel="1" x14ac:dyDescent="0.25">
      <c r="A33" s="33" t="s">
        <v>211</v>
      </c>
      <c r="B33" s="64"/>
      <c r="C33" s="29" t="s">
        <v>147</v>
      </c>
      <c r="D33" s="111" t="s">
        <v>26</v>
      </c>
      <c r="E33" s="155">
        <v>94</v>
      </c>
      <c r="F33" s="74">
        <v>94</v>
      </c>
      <c r="G33" s="64" t="s">
        <v>27</v>
      </c>
      <c r="H33" s="76"/>
      <c r="I33" s="89">
        <v>4773</v>
      </c>
      <c r="J33" s="89">
        <v>4296</v>
      </c>
      <c r="K33" s="90">
        <f t="shared" si="8"/>
        <v>477</v>
      </c>
      <c r="L33" s="72" t="s">
        <v>184</v>
      </c>
      <c r="M33" s="89">
        <v>4296</v>
      </c>
      <c r="N33" s="9"/>
      <c r="O33" s="9"/>
      <c r="P33" s="9"/>
      <c r="Q33" s="9"/>
      <c r="R33" s="143"/>
      <c r="S33" s="143"/>
      <c r="T33" s="144"/>
      <c r="U33" s="145"/>
      <c r="V33" s="145"/>
      <c r="W33" s="145"/>
      <c r="X33" s="146"/>
      <c r="Y33" s="146"/>
      <c r="Z33" s="9"/>
      <c r="AA33" s="9"/>
    </row>
    <row r="34" spans="1:27" ht="51" customHeight="1" outlineLevel="1" x14ac:dyDescent="0.25">
      <c r="A34" s="33" t="s">
        <v>212</v>
      </c>
      <c r="B34" s="64"/>
      <c r="C34" s="29" t="s">
        <v>148</v>
      </c>
      <c r="D34" s="111" t="s">
        <v>26</v>
      </c>
      <c r="E34" s="155">
        <v>732</v>
      </c>
      <c r="F34" s="108">
        <f>513.54</f>
        <v>513.54</v>
      </c>
      <c r="G34" s="64" t="s">
        <v>27</v>
      </c>
      <c r="H34" s="76"/>
      <c r="I34" s="113">
        <v>19205</v>
      </c>
      <c r="J34" s="113">
        <v>17285</v>
      </c>
      <c r="K34" s="90">
        <f>I34-J34</f>
        <v>1920</v>
      </c>
      <c r="L34" s="72" t="s">
        <v>184</v>
      </c>
      <c r="M34" s="89">
        <v>17285</v>
      </c>
      <c r="N34" s="9"/>
      <c r="O34" s="9"/>
      <c r="P34" s="9"/>
      <c r="Q34" s="9"/>
      <c r="R34" s="143"/>
      <c r="S34" s="143"/>
      <c r="T34" s="144"/>
      <c r="U34" s="143"/>
      <c r="V34" s="145"/>
      <c r="W34" s="143"/>
      <c r="X34" s="146"/>
      <c r="Y34" s="146"/>
      <c r="Z34" s="9"/>
      <c r="AA34" s="9"/>
    </row>
    <row r="35" spans="1:27" ht="89.25" outlineLevel="1" x14ac:dyDescent="0.25">
      <c r="A35" s="33" t="s">
        <v>213</v>
      </c>
      <c r="B35" s="64"/>
      <c r="C35" s="39" t="s">
        <v>216</v>
      </c>
      <c r="D35" s="111" t="s">
        <v>26</v>
      </c>
      <c r="E35" s="155">
        <v>754</v>
      </c>
      <c r="F35" s="74">
        <f>804.9</f>
        <v>804.9</v>
      </c>
      <c r="G35" s="64" t="s">
        <v>27</v>
      </c>
      <c r="H35" s="76"/>
      <c r="I35" s="113">
        <v>38275</v>
      </c>
      <c r="J35" s="113">
        <v>38275</v>
      </c>
      <c r="K35" s="114">
        <f>I35-J35</f>
        <v>0</v>
      </c>
      <c r="L35" s="75"/>
      <c r="M35" s="89">
        <v>38275</v>
      </c>
      <c r="N35" s="9"/>
      <c r="O35" s="9"/>
      <c r="P35" s="9"/>
      <c r="Q35" s="9"/>
      <c r="R35" s="143"/>
      <c r="S35" s="143"/>
      <c r="T35" s="144"/>
      <c r="U35" s="143"/>
      <c r="V35" s="38"/>
      <c r="W35" s="143"/>
      <c r="X35" s="146"/>
      <c r="Y35" s="146"/>
      <c r="Z35" s="9"/>
      <c r="AA35" s="9"/>
    </row>
    <row r="36" spans="1:27" ht="51" outlineLevel="1" x14ac:dyDescent="0.25">
      <c r="A36" s="33" t="s">
        <v>214</v>
      </c>
      <c r="B36" s="73"/>
      <c r="C36" s="109" t="s">
        <v>201</v>
      </c>
      <c r="D36" s="111" t="s">
        <v>26</v>
      </c>
      <c r="E36" s="155">
        <v>134</v>
      </c>
      <c r="F36" s="74">
        <f>134</f>
        <v>134</v>
      </c>
      <c r="G36" s="73" t="s">
        <v>27</v>
      </c>
      <c r="H36" s="76"/>
      <c r="I36" s="112">
        <v>8211</v>
      </c>
      <c r="J36" s="89">
        <v>8211</v>
      </c>
      <c r="K36" s="96">
        <f t="shared" ref="K36:K37" si="9">I36-J36</f>
        <v>0</v>
      </c>
      <c r="L36" s="75"/>
      <c r="M36" s="89">
        <v>8211</v>
      </c>
      <c r="N36" s="9"/>
      <c r="O36" s="9"/>
      <c r="P36" s="9"/>
      <c r="Q36" s="9"/>
      <c r="R36" s="143"/>
      <c r="S36" s="143"/>
      <c r="T36" s="144"/>
      <c r="U36" s="145"/>
      <c r="V36" s="38"/>
      <c r="W36" s="145"/>
      <c r="X36" s="146"/>
      <c r="Y36" s="146"/>
      <c r="Z36" s="9"/>
      <c r="AA36" s="9"/>
    </row>
    <row r="37" spans="1:27" ht="63.75" outlineLevel="1" x14ac:dyDescent="0.25">
      <c r="A37" s="33" t="s">
        <v>215</v>
      </c>
      <c r="B37" s="73"/>
      <c r="C37" s="110" t="s">
        <v>202</v>
      </c>
      <c r="D37" s="111" t="s">
        <v>26</v>
      </c>
      <c r="E37" s="155">
        <v>34</v>
      </c>
      <c r="F37" s="74">
        <f>36.9</f>
        <v>36.9</v>
      </c>
      <c r="G37" s="73" t="s">
        <v>27</v>
      </c>
      <c r="H37" s="76"/>
      <c r="I37" s="112">
        <v>1852</v>
      </c>
      <c r="J37" s="89">
        <v>1852</v>
      </c>
      <c r="K37" s="96">
        <f t="shared" si="9"/>
        <v>0</v>
      </c>
      <c r="L37" s="75"/>
      <c r="M37" s="89">
        <v>1852</v>
      </c>
      <c r="N37" s="9"/>
      <c r="O37" s="9"/>
      <c r="P37" s="9"/>
      <c r="Q37" s="9"/>
      <c r="R37" s="143"/>
      <c r="S37" s="143"/>
      <c r="T37" s="144"/>
      <c r="U37" s="145"/>
      <c r="V37" s="38"/>
      <c r="W37" s="145"/>
      <c r="X37" s="146"/>
      <c r="Y37" s="146"/>
      <c r="Z37" s="9"/>
      <c r="AA37" s="9"/>
    </row>
    <row r="38" spans="1:27" ht="25.5" x14ac:dyDescent="0.25">
      <c r="A38" s="102">
        <v>2</v>
      </c>
      <c r="B38" s="64"/>
      <c r="C38" s="28" t="s">
        <v>39</v>
      </c>
      <c r="D38" s="27" t="s">
        <v>36</v>
      </c>
      <c r="E38" s="11">
        <f>E39+E41</f>
        <v>15</v>
      </c>
      <c r="F38" s="11">
        <f>F39+F41</f>
        <v>15</v>
      </c>
      <c r="G38" s="64"/>
      <c r="H38" s="76"/>
      <c r="I38" s="107">
        <f>I39+I41</f>
        <v>27115</v>
      </c>
      <c r="J38" s="107">
        <f t="shared" ref="J38:M38" si="10">J39+J41</f>
        <v>24561</v>
      </c>
      <c r="K38" s="107">
        <f t="shared" si="10"/>
        <v>2554</v>
      </c>
      <c r="L38" s="75"/>
      <c r="M38" s="107">
        <f t="shared" si="10"/>
        <v>24561</v>
      </c>
      <c r="N38" s="9"/>
      <c r="O38" s="9"/>
      <c r="P38" s="9"/>
      <c r="Q38" s="9"/>
      <c r="R38" s="37"/>
      <c r="S38" s="9"/>
      <c r="T38" s="9"/>
      <c r="U38" s="9"/>
      <c r="V38" s="38"/>
      <c r="W38" s="9"/>
      <c r="X38" s="9"/>
      <c r="Y38" s="9"/>
      <c r="Z38" s="9"/>
      <c r="AA38" s="9"/>
    </row>
    <row r="39" spans="1:27" s="121" customFormat="1" ht="27" customHeight="1" x14ac:dyDescent="0.25">
      <c r="A39" s="115" t="s">
        <v>186</v>
      </c>
      <c r="B39" s="19"/>
      <c r="C39" s="34" t="s">
        <v>40</v>
      </c>
      <c r="D39" s="35" t="s">
        <v>36</v>
      </c>
      <c r="E39" s="36">
        <f>SUM(E40:E40)</f>
        <v>1</v>
      </c>
      <c r="F39" s="36">
        <f>F40</f>
        <v>1</v>
      </c>
      <c r="G39" s="36"/>
      <c r="H39" s="122"/>
      <c r="I39" s="123">
        <f>SUM(I40:I40)</f>
        <v>17026</v>
      </c>
      <c r="J39" s="123">
        <f t="shared" ref="J39:M39" si="11">SUM(J40:J40)</f>
        <v>14472</v>
      </c>
      <c r="K39" s="123">
        <f t="shared" si="11"/>
        <v>2554</v>
      </c>
      <c r="L39" s="118"/>
      <c r="M39" s="123">
        <f t="shared" si="11"/>
        <v>14472</v>
      </c>
      <c r="N39" s="65"/>
      <c r="O39" s="65"/>
      <c r="P39" s="65"/>
      <c r="Q39" s="65"/>
      <c r="R39" s="37"/>
      <c r="S39" s="9"/>
      <c r="T39" s="9"/>
      <c r="U39" s="9"/>
      <c r="V39" s="38"/>
      <c r="W39" s="9"/>
      <c r="X39" s="9"/>
      <c r="Y39" s="9"/>
      <c r="Z39" s="65"/>
      <c r="AA39" s="65"/>
    </row>
    <row r="40" spans="1:27" ht="76.5" customHeight="1" outlineLevel="1" x14ac:dyDescent="0.25">
      <c r="A40" s="116" t="s">
        <v>217</v>
      </c>
      <c r="B40" s="33"/>
      <c r="C40" s="29" t="s">
        <v>146</v>
      </c>
      <c r="D40" s="30" t="s">
        <v>36</v>
      </c>
      <c r="E40" s="155">
        <v>1</v>
      </c>
      <c r="F40" s="70">
        <v>1</v>
      </c>
      <c r="G40" s="64" t="s">
        <v>27</v>
      </c>
      <c r="H40" s="76"/>
      <c r="I40" s="89">
        <v>17026</v>
      </c>
      <c r="J40" s="89">
        <v>14472</v>
      </c>
      <c r="K40" s="96">
        <f t="shared" ref="K40:K63" si="12">I40-J40</f>
        <v>2554</v>
      </c>
      <c r="L40" s="72" t="s">
        <v>184</v>
      </c>
      <c r="M40" s="89">
        <v>14472</v>
      </c>
      <c r="N40" s="9"/>
      <c r="O40" s="9"/>
      <c r="P40" s="9"/>
      <c r="Q40" s="9"/>
      <c r="R40" s="37"/>
      <c r="S40" s="9"/>
      <c r="T40" s="9"/>
      <c r="U40" s="9"/>
      <c r="V40" s="38"/>
      <c r="W40" s="9"/>
      <c r="X40" s="9"/>
      <c r="Y40" s="9"/>
      <c r="Z40" s="9"/>
      <c r="AA40" s="9"/>
    </row>
    <row r="41" spans="1:27" s="121" customFormat="1" ht="27" customHeight="1" x14ac:dyDescent="0.25">
      <c r="A41" s="124" t="s">
        <v>218</v>
      </c>
      <c r="B41" s="92"/>
      <c r="C41" s="34" t="s">
        <v>41</v>
      </c>
      <c r="D41" s="35" t="s">
        <v>36</v>
      </c>
      <c r="E41" s="36">
        <f>SUM(E42:E55)</f>
        <v>14</v>
      </c>
      <c r="F41" s="36">
        <f>SUM(F42:F55)</f>
        <v>14</v>
      </c>
      <c r="G41" s="36"/>
      <c r="H41" s="122"/>
      <c r="I41" s="123">
        <f>SUM(I42:I55)</f>
        <v>10089</v>
      </c>
      <c r="J41" s="123">
        <f t="shared" ref="J41:M41" si="13">SUM(J42:J55)</f>
        <v>10089</v>
      </c>
      <c r="K41" s="123">
        <f t="shared" si="13"/>
        <v>0</v>
      </c>
      <c r="L41" s="118"/>
      <c r="M41" s="123">
        <f t="shared" si="13"/>
        <v>10089</v>
      </c>
      <c r="N41" s="65"/>
      <c r="O41" s="65"/>
      <c r="P41" s="65"/>
      <c r="Q41" s="65"/>
      <c r="R41" s="37"/>
      <c r="S41" s="9"/>
      <c r="T41" s="9"/>
      <c r="U41" s="9"/>
      <c r="V41" s="38"/>
      <c r="W41" s="9"/>
      <c r="X41" s="9"/>
      <c r="Y41" s="9"/>
      <c r="Z41" s="65"/>
      <c r="AA41" s="65"/>
    </row>
    <row r="42" spans="1:27" ht="63.75" customHeight="1" outlineLevel="1" x14ac:dyDescent="0.25">
      <c r="A42" s="116" t="s">
        <v>187</v>
      </c>
      <c r="B42" s="33"/>
      <c r="C42" s="29" t="s">
        <v>137</v>
      </c>
      <c r="D42" s="30" t="s">
        <v>36</v>
      </c>
      <c r="E42" s="155">
        <v>1</v>
      </c>
      <c r="F42" s="70">
        <v>1</v>
      </c>
      <c r="G42" s="64" t="s">
        <v>27</v>
      </c>
      <c r="H42" s="76"/>
      <c r="I42" s="89">
        <v>112</v>
      </c>
      <c r="J42" s="89">
        <v>112</v>
      </c>
      <c r="K42" s="96">
        <f t="shared" si="12"/>
        <v>0</v>
      </c>
      <c r="L42" s="75"/>
      <c r="M42" s="89">
        <v>112</v>
      </c>
      <c r="N42" s="9"/>
      <c r="O42" s="9"/>
      <c r="P42" s="9"/>
      <c r="Q42" s="9"/>
      <c r="R42" s="37"/>
      <c r="S42" s="9"/>
      <c r="T42" s="9"/>
      <c r="U42" s="9"/>
      <c r="V42" s="38"/>
      <c r="W42" s="9"/>
      <c r="X42" s="9"/>
      <c r="Y42" s="9"/>
      <c r="Z42" s="9"/>
      <c r="AA42" s="9"/>
    </row>
    <row r="43" spans="1:27" ht="51" customHeight="1" outlineLevel="1" x14ac:dyDescent="0.25">
      <c r="A43" s="116" t="s">
        <v>219</v>
      </c>
      <c r="B43" s="33"/>
      <c r="C43" s="29" t="s">
        <v>149</v>
      </c>
      <c r="D43" s="30" t="s">
        <v>36</v>
      </c>
      <c r="E43" s="155">
        <v>1</v>
      </c>
      <c r="F43" s="70">
        <v>1</v>
      </c>
      <c r="G43" s="64" t="s">
        <v>27</v>
      </c>
      <c r="H43" s="76"/>
      <c r="I43" s="89">
        <v>379</v>
      </c>
      <c r="J43" s="89">
        <v>379</v>
      </c>
      <c r="K43" s="96">
        <f t="shared" si="12"/>
        <v>0</v>
      </c>
      <c r="L43" s="75"/>
      <c r="M43" s="89">
        <v>379</v>
      </c>
      <c r="N43" s="9"/>
      <c r="O43" s="9"/>
      <c r="P43" s="9"/>
      <c r="Q43" s="9"/>
      <c r="R43" s="37"/>
      <c r="S43" s="9"/>
      <c r="T43" s="9"/>
      <c r="U43" s="9"/>
      <c r="V43" s="38"/>
      <c r="W43" s="9"/>
      <c r="X43" s="9"/>
      <c r="Y43" s="9"/>
      <c r="Z43" s="9"/>
      <c r="AA43" s="9"/>
    </row>
    <row r="44" spans="1:27" ht="51" customHeight="1" outlineLevel="1" x14ac:dyDescent="0.25">
      <c r="A44" s="116" t="s">
        <v>220</v>
      </c>
      <c r="B44" s="33"/>
      <c r="C44" s="29" t="s">
        <v>150</v>
      </c>
      <c r="D44" s="30" t="s">
        <v>36</v>
      </c>
      <c r="E44" s="155">
        <v>1</v>
      </c>
      <c r="F44" s="70">
        <v>1</v>
      </c>
      <c r="G44" s="64" t="s">
        <v>27</v>
      </c>
      <c r="H44" s="76"/>
      <c r="I44" s="89">
        <v>385</v>
      </c>
      <c r="J44" s="89">
        <v>385</v>
      </c>
      <c r="K44" s="96">
        <f t="shared" si="12"/>
        <v>0</v>
      </c>
      <c r="L44" s="75"/>
      <c r="M44" s="89">
        <v>385</v>
      </c>
      <c r="N44" s="9"/>
      <c r="O44" s="9"/>
      <c r="P44" s="9"/>
      <c r="Q44" s="9"/>
      <c r="R44" s="37"/>
      <c r="S44" s="9"/>
      <c r="T44" s="9"/>
      <c r="U44" s="9"/>
      <c r="V44" s="38"/>
      <c r="W44" s="9"/>
      <c r="X44" s="9"/>
      <c r="Y44" s="9"/>
      <c r="Z44" s="9"/>
      <c r="AA44" s="9"/>
    </row>
    <row r="45" spans="1:27" ht="38.25" customHeight="1" outlineLevel="1" x14ac:dyDescent="0.25">
      <c r="A45" s="116" t="s">
        <v>221</v>
      </c>
      <c r="B45" s="33"/>
      <c r="C45" s="29" t="s">
        <v>140</v>
      </c>
      <c r="D45" s="30" t="s">
        <v>36</v>
      </c>
      <c r="E45" s="155">
        <v>1</v>
      </c>
      <c r="F45" s="70">
        <v>1</v>
      </c>
      <c r="G45" s="64" t="s">
        <v>27</v>
      </c>
      <c r="H45" s="76"/>
      <c r="I45" s="89">
        <v>178</v>
      </c>
      <c r="J45" s="89">
        <v>178</v>
      </c>
      <c r="K45" s="96">
        <f t="shared" si="12"/>
        <v>0</v>
      </c>
      <c r="L45" s="75"/>
      <c r="M45" s="89">
        <v>178</v>
      </c>
      <c r="N45" s="9"/>
      <c r="O45" s="9"/>
      <c r="P45" s="9"/>
      <c r="Q45" s="9"/>
      <c r="R45" s="37"/>
      <c r="S45" s="9"/>
      <c r="T45" s="9"/>
      <c r="U45" s="9"/>
      <c r="V45" s="38"/>
      <c r="W45" s="9"/>
      <c r="X45" s="9"/>
      <c r="Y45" s="9"/>
      <c r="Z45" s="9"/>
      <c r="AA45" s="9"/>
    </row>
    <row r="46" spans="1:27" ht="102" customHeight="1" outlineLevel="1" x14ac:dyDescent="0.25">
      <c r="A46" s="116" t="s">
        <v>223</v>
      </c>
      <c r="B46" s="33"/>
      <c r="C46" s="41" t="s">
        <v>222</v>
      </c>
      <c r="D46" s="30" t="s">
        <v>36</v>
      </c>
      <c r="E46" s="155">
        <v>1</v>
      </c>
      <c r="F46" s="70">
        <v>1</v>
      </c>
      <c r="G46" s="64" t="s">
        <v>27</v>
      </c>
      <c r="H46" s="76"/>
      <c r="I46" s="101">
        <v>472</v>
      </c>
      <c r="J46" s="89">
        <v>472</v>
      </c>
      <c r="K46" s="96">
        <f t="shared" si="12"/>
        <v>0</v>
      </c>
      <c r="L46" s="75"/>
      <c r="M46" s="89">
        <v>472</v>
      </c>
      <c r="N46" s="9"/>
      <c r="O46" s="9"/>
      <c r="P46" s="9"/>
      <c r="Q46" s="9"/>
      <c r="R46" s="37"/>
      <c r="S46" s="9"/>
      <c r="T46" s="9"/>
      <c r="U46" s="9"/>
      <c r="V46" s="38"/>
      <c r="W46" s="9"/>
      <c r="X46" s="9"/>
      <c r="Y46" s="9"/>
      <c r="Z46" s="9"/>
      <c r="AA46" s="9"/>
    </row>
    <row r="47" spans="1:27" ht="63.75" customHeight="1" outlineLevel="1" x14ac:dyDescent="0.25">
      <c r="A47" s="116" t="s">
        <v>224</v>
      </c>
      <c r="B47" s="33"/>
      <c r="C47" s="29" t="s">
        <v>141</v>
      </c>
      <c r="D47" s="30" t="s">
        <v>36</v>
      </c>
      <c r="E47" s="155">
        <v>1</v>
      </c>
      <c r="F47" s="70">
        <v>1</v>
      </c>
      <c r="G47" s="64" t="s">
        <v>27</v>
      </c>
      <c r="H47" s="76"/>
      <c r="I47" s="89">
        <v>184</v>
      </c>
      <c r="J47" s="89">
        <v>184</v>
      </c>
      <c r="K47" s="96">
        <f t="shared" si="12"/>
        <v>0</v>
      </c>
      <c r="L47" s="75"/>
      <c r="M47" s="89">
        <v>184</v>
      </c>
      <c r="N47" s="9"/>
      <c r="O47" s="9"/>
      <c r="P47" s="9"/>
      <c r="Q47" s="9"/>
      <c r="R47" s="37"/>
      <c r="S47" s="9"/>
      <c r="T47" s="9"/>
      <c r="U47" s="9"/>
      <c r="V47" s="38"/>
      <c r="W47" s="9"/>
      <c r="X47" s="9"/>
      <c r="Y47" s="9"/>
      <c r="Z47" s="9"/>
      <c r="AA47" s="9"/>
    </row>
    <row r="48" spans="1:27" ht="63.75" customHeight="1" outlineLevel="1" x14ac:dyDescent="0.25">
      <c r="A48" s="116" t="s">
        <v>225</v>
      </c>
      <c r="B48" s="33"/>
      <c r="C48" s="29" t="s">
        <v>142</v>
      </c>
      <c r="D48" s="30" t="s">
        <v>36</v>
      </c>
      <c r="E48" s="155">
        <v>1</v>
      </c>
      <c r="F48" s="70">
        <v>1</v>
      </c>
      <c r="G48" s="64" t="s">
        <v>27</v>
      </c>
      <c r="H48" s="76"/>
      <c r="I48" s="89">
        <v>501</v>
      </c>
      <c r="J48" s="89">
        <v>501</v>
      </c>
      <c r="K48" s="96">
        <f t="shared" si="12"/>
        <v>0</v>
      </c>
      <c r="L48" s="75"/>
      <c r="M48" s="89">
        <v>501</v>
      </c>
      <c r="N48" s="9"/>
      <c r="O48" s="9"/>
      <c r="P48" s="9"/>
      <c r="Q48" s="9"/>
      <c r="R48" s="37"/>
      <c r="S48" s="9"/>
      <c r="T48" s="9"/>
      <c r="U48" s="9"/>
      <c r="V48" s="38"/>
      <c r="W48" s="9"/>
      <c r="X48" s="9"/>
      <c r="Y48" s="9"/>
      <c r="Z48" s="9"/>
      <c r="AA48" s="9"/>
    </row>
    <row r="49" spans="1:27" ht="63.75" customHeight="1" outlineLevel="1" x14ac:dyDescent="0.25">
      <c r="A49" s="116" t="s">
        <v>226</v>
      </c>
      <c r="B49" s="33"/>
      <c r="C49" s="29" t="s">
        <v>143</v>
      </c>
      <c r="D49" s="30" t="s">
        <v>36</v>
      </c>
      <c r="E49" s="155">
        <v>1</v>
      </c>
      <c r="F49" s="70">
        <v>1</v>
      </c>
      <c r="G49" s="64" t="s">
        <v>27</v>
      </c>
      <c r="H49" s="76"/>
      <c r="I49" s="89">
        <v>446</v>
      </c>
      <c r="J49" s="89">
        <v>446</v>
      </c>
      <c r="K49" s="96">
        <f t="shared" si="12"/>
        <v>0</v>
      </c>
      <c r="L49" s="75"/>
      <c r="M49" s="89">
        <v>446</v>
      </c>
      <c r="N49" s="9"/>
      <c r="O49" s="9"/>
      <c r="P49" s="9"/>
      <c r="Q49" s="9"/>
      <c r="R49" s="37"/>
      <c r="S49" s="9"/>
      <c r="T49" s="9"/>
      <c r="U49" s="9"/>
      <c r="V49" s="38"/>
      <c r="W49" s="9"/>
      <c r="X49" s="9"/>
      <c r="Y49" s="9"/>
      <c r="Z49" s="9"/>
      <c r="AA49" s="9"/>
    </row>
    <row r="50" spans="1:27" ht="76.5" customHeight="1" outlineLevel="1" x14ac:dyDescent="0.25">
      <c r="A50" s="116" t="s">
        <v>227</v>
      </c>
      <c r="B50" s="33"/>
      <c r="C50" s="29" t="s">
        <v>144</v>
      </c>
      <c r="D50" s="30" t="s">
        <v>36</v>
      </c>
      <c r="E50" s="155">
        <v>1</v>
      </c>
      <c r="F50" s="70">
        <v>1</v>
      </c>
      <c r="G50" s="64" t="s">
        <v>27</v>
      </c>
      <c r="H50" s="76"/>
      <c r="I50" s="89">
        <v>454</v>
      </c>
      <c r="J50" s="89">
        <v>454</v>
      </c>
      <c r="K50" s="96">
        <f t="shared" si="12"/>
        <v>0</v>
      </c>
      <c r="L50" s="75"/>
      <c r="M50" s="89">
        <v>454</v>
      </c>
      <c r="N50" s="9"/>
      <c r="O50" s="9"/>
      <c r="P50" s="9"/>
      <c r="Q50" s="9"/>
      <c r="R50" s="37"/>
      <c r="S50" s="9"/>
      <c r="T50" s="9"/>
      <c r="U50" s="9"/>
      <c r="V50" s="38"/>
      <c r="W50" s="9"/>
      <c r="X50" s="9"/>
      <c r="Y50" s="9"/>
      <c r="Z50" s="9"/>
      <c r="AA50" s="9"/>
    </row>
    <row r="51" spans="1:27" ht="76.5" customHeight="1" outlineLevel="1" x14ac:dyDescent="0.25">
      <c r="A51" s="116" t="s">
        <v>228</v>
      </c>
      <c r="B51" s="33"/>
      <c r="C51" s="29" t="s">
        <v>145</v>
      </c>
      <c r="D51" s="30" t="s">
        <v>36</v>
      </c>
      <c r="E51" s="155">
        <v>1</v>
      </c>
      <c r="F51" s="70">
        <v>1</v>
      </c>
      <c r="G51" s="64" t="s">
        <v>27</v>
      </c>
      <c r="H51" s="76"/>
      <c r="I51" s="89">
        <v>333</v>
      </c>
      <c r="J51" s="89">
        <v>333</v>
      </c>
      <c r="K51" s="96">
        <f t="shared" si="12"/>
        <v>0</v>
      </c>
      <c r="L51" s="75"/>
      <c r="M51" s="89">
        <v>333</v>
      </c>
      <c r="N51" s="9"/>
      <c r="O51" s="9"/>
      <c r="P51" s="9"/>
      <c r="Q51" s="9"/>
      <c r="R51" s="37"/>
      <c r="S51" s="9"/>
      <c r="T51" s="9"/>
      <c r="U51" s="9"/>
      <c r="V51" s="38"/>
      <c r="W51" s="9"/>
      <c r="X51" s="9"/>
      <c r="Y51" s="9"/>
      <c r="Z51" s="9"/>
      <c r="AA51" s="9"/>
    </row>
    <row r="52" spans="1:27" ht="76.5" customHeight="1" outlineLevel="1" x14ac:dyDescent="0.25">
      <c r="A52" s="116" t="s">
        <v>229</v>
      </c>
      <c r="B52" s="33"/>
      <c r="C52" s="29" t="s">
        <v>146</v>
      </c>
      <c r="D52" s="30" t="s">
        <v>36</v>
      </c>
      <c r="E52" s="155">
        <v>1</v>
      </c>
      <c r="F52" s="70">
        <v>1</v>
      </c>
      <c r="G52" s="64" t="s">
        <v>27</v>
      </c>
      <c r="H52" s="76"/>
      <c r="I52" s="89">
        <v>5886</v>
      </c>
      <c r="J52" s="89">
        <v>5886</v>
      </c>
      <c r="K52" s="96">
        <f t="shared" si="12"/>
        <v>0</v>
      </c>
      <c r="L52" s="75"/>
      <c r="M52" s="89">
        <v>5886</v>
      </c>
      <c r="N52" s="9"/>
      <c r="O52" s="9"/>
      <c r="P52" s="9"/>
      <c r="Q52" s="9"/>
      <c r="R52" s="37"/>
      <c r="S52" s="9"/>
      <c r="T52" s="9"/>
      <c r="U52" s="9"/>
      <c r="V52" s="38"/>
      <c r="W52" s="9"/>
      <c r="X52" s="9"/>
      <c r="Y52" s="9"/>
      <c r="Z52" s="9"/>
      <c r="AA52" s="9"/>
    </row>
    <row r="53" spans="1:27" ht="51" customHeight="1" outlineLevel="1" x14ac:dyDescent="0.25">
      <c r="A53" s="116" t="s">
        <v>231</v>
      </c>
      <c r="B53" s="33"/>
      <c r="C53" s="29" t="s">
        <v>147</v>
      </c>
      <c r="D53" s="30" t="s">
        <v>36</v>
      </c>
      <c r="E53" s="155">
        <v>1</v>
      </c>
      <c r="F53" s="70">
        <v>1</v>
      </c>
      <c r="G53" s="64" t="s">
        <v>27</v>
      </c>
      <c r="H53" s="76"/>
      <c r="I53" s="89">
        <v>53</v>
      </c>
      <c r="J53" s="89">
        <v>53</v>
      </c>
      <c r="K53" s="96">
        <f t="shared" si="12"/>
        <v>0</v>
      </c>
      <c r="L53" s="75"/>
      <c r="M53" s="89">
        <v>53</v>
      </c>
      <c r="N53" s="9"/>
      <c r="O53" s="9"/>
      <c r="P53" s="9"/>
      <c r="Q53" s="9"/>
      <c r="R53" s="37"/>
      <c r="S53" s="9"/>
      <c r="T53" s="9"/>
      <c r="U53" s="9"/>
      <c r="V53" s="38"/>
      <c r="W53" s="9"/>
      <c r="X53" s="9"/>
      <c r="Y53" s="9"/>
      <c r="Z53" s="9"/>
      <c r="AA53" s="9"/>
    </row>
    <row r="54" spans="1:27" ht="51" customHeight="1" outlineLevel="1" x14ac:dyDescent="0.25">
      <c r="A54" s="116" t="s">
        <v>232</v>
      </c>
      <c r="B54" s="33"/>
      <c r="C54" s="29" t="s">
        <v>148</v>
      </c>
      <c r="D54" s="30" t="s">
        <v>36</v>
      </c>
      <c r="E54" s="155">
        <v>1</v>
      </c>
      <c r="F54" s="70">
        <v>1</v>
      </c>
      <c r="G54" s="64" t="s">
        <v>27</v>
      </c>
      <c r="H54" s="76"/>
      <c r="I54" s="89">
        <v>215</v>
      </c>
      <c r="J54" s="89">
        <v>215</v>
      </c>
      <c r="K54" s="96">
        <f t="shared" si="12"/>
        <v>0</v>
      </c>
      <c r="L54" s="75"/>
      <c r="M54" s="89">
        <v>215</v>
      </c>
      <c r="N54" s="9"/>
      <c r="O54" s="9"/>
      <c r="P54" s="9"/>
      <c r="Q54" s="9"/>
      <c r="R54" s="37"/>
      <c r="S54" s="9"/>
      <c r="T54" s="9"/>
      <c r="U54" s="9"/>
      <c r="V54" s="38"/>
      <c r="W54" s="9"/>
      <c r="X54" s="9"/>
      <c r="Y54" s="9"/>
      <c r="Z54" s="9"/>
      <c r="AA54" s="9"/>
    </row>
    <row r="55" spans="1:27" ht="89.25" outlineLevel="1" x14ac:dyDescent="0.25">
      <c r="A55" s="116" t="s">
        <v>233</v>
      </c>
      <c r="B55" s="33"/>
      <c r="C55" s="41" t="s">
        <v>230</v>
      </c>
      <c r="D55" s="30" t="s">
        <v>36</v>
      </c>
      <c r="E55" s="155">
        <v>1</v>
      </c>
      <c r="F55" s="70">
        <v>1</v>
      </c>
      <c r="G55" s="64" t="s">
        <v>27</v>
      </c>
      <c r="H55" s="76"/>
      <c r="I55" s="89">
        <v>491</v>
      </c>
      <c r="J55" s="89">
        <v>491</v>
      </c>
      <c r="K55" s="96">
        <f t="shared" si="12"/>
        <v>0</v>
      </c>
      <c r="L55" s="75"/>
      <c r="M55" s="89">
        <v>491</v>
      </c>
      <c r="N55" s="9"/>
      <c r="O55" s="9"/>
      <c r="P55" s="9"/>
      <c r="Q55" s="9"/>
      <c r="R55" s="37"/>
      <c r="S55" s="9"/>
      <c r="T55" s="9"/>
      <c r="U55" s="9"/>
      <c r="V55" s="38"/>
      <c r="W55" s="9"/>
      <c r="X55" s="9"/>
      <c r="Y55" s="9"/>
      <c r="Z55" s="9"/>
      <c r="AA55" s="9"/>
    </row>
    <row r="56" spans="1:27" x14ac:dyDescent="0.25">
      <c r="A56" s="15">
        <v>3</v>
      </c>
      <c r="B56" s="33"/>
      <c r="C56" s="1" t="s">
        <v>42</v>
      </c>
      <c r="D56" s="27" t="s">
        <v>34</v>
      </c>
      <c r="E56" s="11">
        <f>SUM(E57:E63)</f>
        <v>7</v>
      </c>
      <c r="F56" s="11">
        <f>SUM(F57:F63)</f>
        <v>7</v>
      </c>
      <c r="G56" s="11"/>
      <c r="H56" s="76"/>
      <c r="I56" s="107">
        <f>SUM(I57:I63)</f>
        <v>96163</v>
      </c>
      <c r="J56" s="107">
        <f t="shared" ref="J56:M56" si="14">SUM(J57:J63)</f>
        <v>86548</v>
      </c>
      <c r="K56" s="107">
        <f t="shared" si="14"/>
        <v>9615</v>
      </c>
      <c r="L56" s="75"/>
      <c r="M56" s="107">
        <f t="shared" si="14"/>
        <v>86548</v>
      </c>
      <c r="N56" s="9"/>
      <c r="O56" s="9"/>
      <c r="P56" s="9"/>
      <c r="Q56" s="9"/>
      <c r="R56" s="151"/>
      <c r="S56" s="151"/>
      <c r="T56" s="151"/>
      <c r="U56" s="151"/>
      <c r="V56" s="151"/>
      <c r="W56" s="151"/>
      <c r="X56" s="151"/>
      <c r="Y56" s="151"/>
      <c r="Z56" s="9"/>
      <c r="AA56" s="9"/>
    </row>
    <row r="57" spans="1:27" ht="38.25" outlineLevel="1" x14ac:dyDescent="0.25">
      <c r="A57" s="116" t="s">
        <v>191</v>
      </c>
      <c r="B57" s="33"/>
      <c r="C57" s="29" t="s">
        <v>151</v>
      </c>
      <c r="D57" s="30" t="s">
        <v>34</v>
      </c>
      <c r="E57" s="155">
        <v>1</v>
      </c>
      <c r="F57" s="70">
        <v>1</v>
      </c>
      <c r="G57" s="64" t="s">
        <v>27</v>
      </c>
      <c r="H57" s="76"/>
      <c r="I57" s="89">
        <v>18115</v>
      </c>
      <c r="J57" s="89">
        <v>16304</v>
      </c>
      <c r="K57" s="96">
        <f t="shared" si="12"/>
        <v>1811</v>
      </c>
      <c r="L57" s="72" t="s">
        <v>184</v>
      </c>
      <c r="M57" s="89">
        <v>16304</v>
      </c>
      <c r="N57" s="9"/>
      <c r="O57" s="9"/>
      <c r="P57" s="9"/>
      <c r="Q57" s="9"/>
      <c r="R57" s="37"/>
      <c r="S57" s="9"/>
      <c r="T57" s="9"/>
      <c r="U57" s="9"/>
      <c r="V57" s="38"/>
      <c r="W57" s="38"/>
      <c r="X57" s="9"/>
      <c r="Y57" s="9"/>
      <c r="Z57" s="9"/>
      <c r="AA57" s="9"/>
    </row>
    <row r="58" spans="1:27" ht="51" outlineLevel="1" x14ac:dyDescent="0.25">
      <c r="A58" s="116" t="s">
        <v>192</v>
      </c>
      <c r="B58" s="33"/>
      <c r="C58" s="29" t="s">
        <v>152</v>
      </c>
      <c r="D58" s="30" t="s">
        <v>34</v>
      </c>
      <c r="E58" s="155">
        <v>1</v>
      </c>
      <c r="F58" s="70">
        <v>1</v>
      </c>
      <c r="G58" s="64" t="s">
        <v>27</v>
      </c>
      <c r="H58" s="76"/>
      <c r="I58" s="89">
        <v>13029</v>
      </c>
      <c r="J58" s="89">
        <v>11726</v>
      </c>
      <c r="K58" s="96">
        <f t="shared" si="12"/>
        <v>1303</v>
      </c>
      <c r="L58" s="72" t="s">
        <v>184</v>
      </c>
      <c r="M58" s="89">
        <v>11726</v>
      </c>
      <c r="N58" s="9"/>
      <c r="O58" s="9"/>
      <c r="P58" s="9"/>
      <c r="Q58" s="9"/>
      <c r="R58" s="37"/>
      <c r="S58" s="9"/>
      <c r="T58" s="9"/>
      <c r="U58" s="9"/>
      <c r="V58" s="38"/>
      <c r="W58" s="38"/>
      <c r="X58" s="9"/>
      <c r="Y58" s="9"/>
      <c r="Z58" s="9"/>
      <c r="AA58" s="9"/>
    </row>
    <row r="59" spans="1:27" ht="38.25" outlineLevel="1" x14ac:dyDescent="0.25">
      <c r="A59" s="116" t="s">
        <v>234</v>
      </c>
      <c r="B59" s="33"/>
      <c r="C59" s="29" t="s">
        <v>153</v>
      </c>
      <c r="D59" s="30" t="s">
        <v>34</v>
      </c>
      <c r="E59" s="155">
        <v>1</v>
      </c>
      <c r="F59" s="70">
        <v>1</v>
      </c>
      <c r="G59" s="64" t="s">
        <v>27</v>
      </c>
      <c r="H59" s="76"/>
      <c r="I59" s="89">
        <v>13039</v>
      </c>
      <c r="J59" s="89">
        <v>11735</v>
      </c>
      <c r="K59" s="96">
        <f t="shared" si="12"/>
        <v>1304</v>
      </c>
      <c r="L59" s="72" t="s">
        <v>184</v>
      </c>
      <c r="M59" s="89">
        <v>11735</v>
      </c>
      <c r="N59" s="9"/>
      <c r="O59" s="9"/>
      <c r="P59" s="9"/>
      <c r="Q59" s="9"/>
      <c r="R59" s="37"/>
      <c r="S59" s="9"/>
      <c r="T59" s="9"/>
      <c r="U59" s="9"/>
      <c r="V59" s="38"/>
      <c r="W59" s="38"/>
      <c r="X59" s="9"/>
      <c r="Y59" s="9"/>
      <c r="Z59" s="9"/>
      <c r="AA59" s="9"/>
    </row>
    <row r="60" spans="1:27" ht="38.25" outlineLevel="1" x14ac:dyDescent="0.25">
      <c r="A60" s="116" t="s">
        <v>235</v>
      </c>
      <c r="B60" s="33"/>
      <c r="C60" s="29" t="s">
        <v>154</v>
      </c>
      <c r="D60" s="30" t="s">
        <v>34</v>
      </c>
      <c r="E60" s="155">
        <v>1</v>
      </c>
      <c r="F60" s="70">
        <v>1</v>
      </c>
      <c r="G60" s="64" t="s">
        <v>27</v>
      </c>
      <c r="H60" s="76"/>
      <c r="I60" s="89">
        <v>12974</v>
      </c>
      <c r="J60" s="89">
        <v>11677</v>
      </c>
      <c r="K60" s="96">
        <f t="shared" si="12"/>
        <v>1297</v>
      </c>
      <c r="L60" s="72" t="s">
        <v>184</v>
      </c>
      <c r="M60" s="89">
        <v>11677</v>
      </c>
      <c r="N60" s="9"/>
      <c r="O60" s="9"/>
      <c r="P60" s="9"/>
      <c r="Q60" s="9"/>
      <c r="R60" s="37"/>
      <c r="S60" s="9"/>
      <c r="T60" s="9"/>
      <c r="U60" s="9"/>
      <c r="V60" s="38"/>
      <c r="W60" s="38"/>
      <c r="X60" s="9"/>
      <c r="Y60" s="9"/>
      <c r="Z60" s="9"/>
      <c r="AA60" s="9"/>
    </row>
    <row r="61" spans="1:27" ht="38.25" outlineLevel="1" x14ac:dyDescent="0.25">
      <c r="A61" s="116" t="s">
        <v>236</v>
      </c>
      <c r="B61" s="33"/>
      <c r="C61" s="29" t="s">
        <v>155</v>
      </c>
      <c r="D61" s="30" t="s">
        <v>34</v>
      </c>
      <c r="E61" s="155">
        <v>1</v>
      </c>
      <c r="F61" s="70">
        <v>1</v>
      </c>
      <c r="G61" s="64" t="s">
        <v>27</v>
      </c>
      <c r="H61" s="76"/>
      <c r="I61" s="49">
        <v>12969</v>
      </c>
      <c r="J61" s="89">
        <v>11672</v>
      </c>
      <c r="K61" s="96">
        <f t="shared" si="12"/>
        <v>1297</v>
      </c>
      <c r="L61" s="72" t="s">
        <v>184</v>
      </c>
      <c r="M61" s="89">
        <v>11672</v>
      </c>
      <c r="N61" s="9"/>
      <c r="O61" s="9"/>
      <c r="P61" s="9"/>
      <c r="Q61" s="9"/>
      <c r="R61" s="37"/>
      <c r="S61" s="9"/>
      <c r="T61" s="9"/>
      <c r="U61" s="9"/>
      <c r="V61" s="38"/>
      <c r="W61" s="38"/>
      <c r="X61" s="9"/>
      <c r="Y61" s="9"/>
      <c r="Z61" s="9"/>
      <c r="AA61" s="9"/>
    </row>
    <row r="62" spans="1:27" ht="51" outlineLevel="1" x14ac:dyDescent="0.25">
      <c r="A62" s="116" t="s">
        <v>237</v>
      </c>
      <c r="B62" s="33"/>
      <c r="C62" s="29" t="s">
        <v>156</v>
      </c>
      <c r="D62" s="30" t="s">
        <v>34</v>
      </c>
      <c r="E62" s="155">
        <v>1</v>
      </c>
      <c r="F62" s="70">
        <v>1</v>
      </c>
      <c r="G62" s="64" t="s">
        <v>27</v>
      </c>
      <c r="H62" s="76"/>
      <c r="I62" s="49">
        <v>12986</v>
      </c>
      <c r="J62" s="89">
        <v>11688</v>
      </c>
      <c r="K62" s="96">
        <f t="shared" si="12"/>
        <v>1298</v>
      </c>
      <c r="L62" s="72" t="s">
        <v>184</v>
      </c>
      <c r="M62" s="89">
        <v>11688</v>
      </c>
      <c r="N62" s="9"/>
      <c r="O62" s="9"/>
      <c r="P62" s="9"/>
      <c r="Q62" s="9"/>
      <c r="R62" s="37"/>
      <c r="S62" s="9"/>
      <c r="T62" s="9"/>
      <c r="U62" s="9"/>
      <c r="V62" s="38"/>
      <c r="W62" s="38"/>
      <c r="X62" s="9"/>
      <c r="Y62" s="9"/>
      <c r="Z62" s="9"/>
      <c r="AA62" s="9"/>
    </row>
    <row r="63" spans="1:27" ht="38.25" outlineLevel="1" x14ac:dyDescent="0.25">
      <c r="A63" s="116" t="s">
        <v>238</v>
      </c>
      <c r="B63" s="33"/>
      <c r="C63" s="29" t="s">
        <v>157</v>
      </c>
      <c r="D63" s="30" t="s">
        <v>34</v>
      </c>
      <c r="E63" s="155">
        <v>1</v>
      </c>
      <c r="F63" s="70">
        <v>1</v>
      </c>
      <c r="G63" s="64" t="s">
        <v>27</v>
      </c>
      <c r="H63" s="76"/>
      <c r="I63" s="49">
        <v>13051</v>
      </c>
      <c r="J63" s="89">
        <v>11746</v>
      </c>
      <c r="K63" s="96">
        <f t="shared" si="12"/>
        <v>1305</v>
      </c>
      <c r="L63" s="72" t="s">
        <v>184</v>
      </c>
      <c r="M63" s="89">
        <v>11746</v>
      </c>
      <c r="N63" s="9"/>
      <c r="O63" s="9"/>
      <c r="P63" s="9"/>
      <c r="Q63" s="9"/>
      <c r="R63" s="37"/>
      <c r="S63" s="9"/>
      <c r="T63" s="9"/>
      <c r="U63" s="9"/>
      <c r="V63" s="38"/>
      <c r="W63" s="38"/>
      <c r="X63" s="9"/>
      <c r="Y63" s="9"/>
      <c r="Z63" s="9"/>
      <c r="AA63" s="9"/>
    </row>
    <row r="64" spans="1:27" x14ac:dyDescent="0.25">
      <c r="A64" s="102" t="s">
        <v>193</v>
      </c>
      <c r="B64" s="33"/>
      <c r="C64" s="28" t="s">
        <v>239</v>
      </c>
      <c r="D64" s="27" t="s">
        <v>44</v>
      </c>
      <c r="E64" s="11">
        <f>E65+E73</f>
        <v>8</v>
      </c>
      <c r="F64" s="11">
        <f>F65+F73</f>
        <v>8</v>
      </c>
      <c r="G64" s="73"/>
      <c r="H64" s="76"/>
      <c r="I64" s="107">
        <f>I65+I73</f>
        <v>5044</v>
      </c>
      <c r="J64" s="107">
        <f>J65+J73</f>
        <v>5044</v>
      </c>
      <c r="K64" s="96"/>
      <c r="L64" s="72"/>
      <c r="M64" s="107">
        <f>M65+M73</f>
        <v>5044</v>
      </c>
      <c r="N64" s="9"/>
      <c r="O64" s="9"/>
      <c r="P64" s="9"/>
      <c r="Q64" s="9"/>
      <c r="R64" s="37"/>
      <c r="S64" s="9"/>
      <c r="T64" s="9"/>
      <c r="U64" s="9"/>
      <c r="V64" s="38"/>
      <c r="W64" s="9"/>
      <c r="X64" s="9"/>
      <c r="Y64" s="9"/>
      <c r="Z64" s="9"/>
      <c r="AA64" s="9"/>
    </row>
    <row r="65" spans="1:27" s="121" customFormat="1" x14ac:dyDescent="0.25">
      <c r="A65" s="19">
        <v>4.0999999999999996</v>
      </c>
      <c r="B65" s="92"/>
      <c r="C65" s="34" t="s">
        <v>43</v>
      </c>
      <c r="D65" s="35" t="s">
        <v>44</v>
      </c>
      <c r="E65" s="36">
        <f>SUM(E66:E72)</f>
        <v>7</v>
      </c>
      <c r="F65" s="36">
        <f>SUM(F66:F72)</f>
        <v>7</v>
      </c>
      <c r="G65" s="36"/>
      <c r="H65" s="122"/>
      <c r="I65" s="123">
        <f>SUM(I66:I72)</f>
        <v>2827</v>
      </c>
      <c r="J65" s="123">
        <f t="shared" ref="J65:M65" si="15">SUM(J66:J72)</f>
        <v>2827</v>
      </c>
      <c r="K65" s="123">
        <f t="shared" si="15"/>
        <v>0</v>
      </c>
      <c r="L65" s="118"/>
      <c r="M65" s="123">
        <f t="shared" si="15"/>
        <v>2827</v>
      </c>
      <c r="N65" s="65"/>
      <c r="O65" s="65"/>
      <c r="P65" s="65"/>
      <c r="Q65" s="65"/>
      <c r="R65" s="37"/>
      <c r="S65" s="9"/>
      <c r="T65" s="9"/>
      <c r="U65" s="9"/>
      <c r="V65" s="38"/>
      <c r="W65" s="9"/>
      <c r="X65" s="9"/>
      <c r="Y65" s="9"/>
      <c r="Z65" s="65"/>
      <c r="AA65" s="65"/>
    </row>
    <row r="66" spans="1:27" ht="51" outlineLevel="1" x14ac:dyDescent="0.25">
      <c r="A66" s="125" t="s">
        <v>240</v>
      </c>
      <c r="B66" s="33"/>
      <c r="C66" s="99" t="s">
        <v>158</v>
      </c>
      <c r="D66" s="30" t="s">
        <v>44</v>
      </c>
      <c r="E66" s="155">
        <v>1</v>
      </c>
      <c r="F66" s="70">
        <v>1</v>
      </c>
      <c r="G66" s="64" t="s">
        <v>27</v>
      </c>
      <c r="H66" s="76"/>
      <c r="I66" s="101">
        <v>398</v>
      </c>
      <c r="J66" s="101">
        <v>398</v>
      </c>
      <c r="K66" s="90">
        <f>I66-J66</f>
        <v>0</v>
      </c>
      <c r="L66" s="75"/>
      <c r="M66" s="101">
        <v>398</v>
      </c>
      <c r="N66" s="9"/>
      <c r="O66" s="9"/>
      <c r="P66" s="9"/>
      <c r="Q66" s="9"/>
      <c r="R66" s="37"/>
      <c r="S66" s="9"/>
      <c r="T66" s="9"/>
      <c r="U66" s="9"/>
      <c r="V66" s="38"/>
      <c r="W66" s="9"/>
      <c r="X66" s="9"/>
      <c r="Y66" s="9"/>
      <c r="Z66" s="9"/>
      <c r="AA66" s="9"/>
    </row>
    <row r="67" spans="1:27" ht="76.5" outlineLevel="1" x14ac:dyDescent="0.25">
      <c r="A67" s="125" t="s">
        <v>241</v>
      </c>
      <c r="B67" s="33"/>
      <c r="C67" s="99" t="s">
        <v>159</v>
      </c>
      <c r="D67" s="30" t="s">
        <v>44</v>
      </c>
      <c r="E67" s="155">
        <v>1</v>
      </c>
      <c r="F67" s="70">
        <v>1</v>
      </c>
      <c r="G67" s="64" t="s">
        <v>27</v>
      </c>
      <c r="H67" s="76"/>
      <c r="I67" s="101">
        <v>391</v>
      </c>
      <c r="J67" s="101">
        <v>391</v>
      </c>
      <c r="K67" s="90">
        <f t="shared" ref="K67:K74" si="16">I67-J67</f>
        <v>0</v>
      </c>
      <c r="L67" s="75"/>
      <c r="M67" s="101">
        <v>391</v>
      </c>
      <c r="N67" s="9"/>
      <c r="O67" s="9"/>
      <c r="P67" s="9"/>
      <c r="Q67" s="9"/>
      <c r="R67" s="37"/>
      <c r="S67" s="9"/>
      <c r="T67" s="9"/>
      <c r="U67" s="9"/>
      <c r="V67" s="38"/>
      <c r="W67" s="9"/>
      <c r="X67" s="9"/>
      <c r="Y67" s="9"/>
      <c r="Z67" s="9"/>
      <c r="AA67" s="9"/>
    </row>
    <row r="68" spans="1:27" ht="51" outlineLevel="1" x14ac:dyDescent="0.25">
      <c r="A68" s="125" t="s">
        <v>242</v>
      </c>
      <c r="B68" s="33"/>
      <c r="C68" s="110" t="s">
        <v>243</v>
      </c>
      <c r="D68" s="30" t="s">
        <v>44</v>
      </c>
      <c r="E68" s="155">
        <v>1</v>
      </c>
      <c r="F68" s="70">
        <v>1</v>
      </c>
      <c r="G68" s="64" t="s">
        <v>27</v>
      </c>
      <c r="H68" s="76"/>
      <c r="I68" s="101">
        <v>289</v>
      </c>
      <c r="J68" s="101">
        <v>289</v>
      </c>
      <c r="K68" s="90">
        <f t="shared" si="16"/>
        <v>0</v>
      </c>
      <c r="L68" s="75"/>
      <c r="M68" s="101">
        <v>289</v>
      </c>
      <c r="N68" s="9"/>
      <c r="O68" s="9"/>
      <c r="P68" s="9"/>
      <c r="Q68" s="9"/>
      <c r="R68" s="37"/>
      <c r="S68" s="9"/>
      <c r="T68" s="9"/>
      <c r="U68" s="9"/>
      <c r="V68" s="38"/>
      <c r="W68" s="9"/>
      <c r="X68" s="9"/>
      <c r="Y68" s="9"/>
      <c r="Z68" s="9"/>
      <c r="AA68" s="9"/>
    </row>
    <row r="69" spans="1:27" ht="63.75" outlineLevel="1" x14ac:dyDescent="0.25">
      <c r="A69" s="125" t="s">
        <v>244</v>
      </c>
      <c r="B69" s="33"/>
      <c r="C69" s="110" t="s">
        <v>245</v>
      </c>
      <c r="D69" s="30" t="s">
        <v>44</v>
      </c>
      <c r="E69" s="155">
        <v>1</v>
      </c>
      <c r="F69" s="70">
        <v>1</v>
      </c>
      <c r="G69" s="64" t="s">
        <v>27</v>
      </c>
      <c r="H69" s="76"/>
      <c r="I69" s="101">
        <v>298</v>
      </c>
      <c r="J69" s="101">
        <v>298</v>
      </c>
      <c r="K69" s="90">
        <f t="shared" si="16"/>
        <v>0</v>
      </c>
      <c r="L69" s="75"/>
      <c r="M69" s="101">
        <v>298</v>
      </c>
      <c r="N69" s="9"/>
      <c r="O69" s="9"/>
      <c r="P69" s="9"/>
      <c r="Q69" s="9"/>
      <c r="R69" s="37"/>
      <c r="S69" s="9"/>
      <c r="T69" s="9"/>
      <c r="U69" s="9"/>
      <c r="V69" s="38"/>
      <c r="W69" s="9"/>
      <c r="X69" s="9"/>
      <c r="Y69" s="9"/>
      <c r="Z69" s="9"/>
      <c r="AA69" s="9"/>
    </row>
    <row r="70" spans="1:27" ht="51" outlineLevel="1" x14ac:dyDescent="0.25">
      <c r="A70" s="125" t="s">
        <v>246</v>
      </c>
      <c r="B70" s="33"/>
      <c r="C70" s="110" t="s">
        <v>247</v>
      </c>
      <c r="D70" s="30" t="s">
        <v>44</v>
      </c>
      <c r="E70" s="155">
        <v>1</v>
      </c>
      <c r="F70" s="70">
        <v>1</v>
      </c>
      <c r="G70" s="64" t="s">
        <v>27</v>
      </c>
      <c r="H70" s="76"/>
      <c r="I70" s="101">
        <v>626</v>
      </c>
      <c r="J70" s="101">
        <v>626</v>
      </c>
      <c r="K70" s="90">
        <f t="shared" si="16"/>
        <v>0</v>
      </c>
      <c r="L70" s="75"/>
      <c r="M70" s="101">
        <v>626</v>
      </c>
      <c r="N70" s="9"/>
      <c r="O70" s="9"/>
      <c r="P70" s="9"/>
      <c r="Q70" s="9"/>
      <c r="R70" s="37"/>
      <c r="S70" s="9"/>
      <c r="T70" s="9"/>
      <c r="U70" s="9"/>
      <c r="V70" s="38"/>
      <c r="W70" s="9"/>
      <c r="X70" s="9"/>
      <c r="Y70" s="9"/>
      <c r="Z70" s="9"/>
      <c r="AA70" s="9"/>
    </row>
    <row r="71" spans="1:27" ht="51" outlineLevel="1" x14ac:dyDescent="0.25">
      <c r="A71" s="125" t="s">
        <v>248</v>
      </c>
      <c r="B71" s="33"/>
      <c r="C71" s="110" t="s">
        <v>249</v>
      </c>
      <c r="D71" s="30" t="s">
        <v>44</v>
      </c>
      <c r="E71" s="155">
        <v>1</v>
      </c>
      <c r="F71" s="70">
        <v>1</v>
      </c>
      <c r="G71" s="64" t="s">
        <v>27</v>
      </c>
      <c r="H71" s="76"/>
      <c r="I71" s="101">
        <v>238</v>
      </c>
      <c r="J71" s="101">
        <v>238</v>
      </c>
      <c r="K71" s="90">
        <f t="shared" si="16"/>
        <v>0</v>
      </c>
      <c r="L71" s="75"/>
      <c r="M71" s="101">
        <v>238</v>
      </c>
      <c r="N71" s="9"/>
      <c r="O71" s="9"/>
      <c r="P71" s="9"/>
      <c r="Q71" s="9"/>
      <c r="R71" s="37"/>
      <c r="S71" s="9"/>
      <c r="T71" s="9"/>
      <c r="U71" s="9"/>
      <c r="V71" s="38"/>
      <c r="W71" s="9"/>
      <c r="X71" s="9"/>
      <c r="Y71" s="9"/>
      <c r="Z71" s="9"/>
      <c r="AA71" s="9"/>
    </row>
    <row r="72" spans="1:27" ht="38.25" outlineLevel="1" x14ac:dyDescent="0.25">
      <c r="A72" s="125" t="s">
        <v>250</v>
      </c>
      <c r="B72" s="33"/>
      <c r="C72" s="110" t="s">
        <v>251</v>
      </c>
      <c r="D72" s="30" t="s">
        <v>44</v>
      </c>
      <c r="E72" s="155">
        <v>1</v>
      </c>
      <c r="F72" s="70">
        <v>1</v>
      </c>
      <c r="G72" s="64" t="s">
        <v>27</v>
      </c>
      <c r="H72" s="76"/>
      <c r="I72" s="101">
        <v>587</v>
      </c>
      <c r="J72" s="101">
        <v>587</v>
      </c>
      <c r="K72" s="90">
        <f t="shared" si="16"/>
        <v>0</v>
      </c>
      <c r="L72" s="75"/>
      <c r="M72" s="101">
        <v>587</v>
      </c>
      <c r="N72" s="9"/>
      <c r="O72" s="9"/>
      <c r="P72" s="9"/>
      <c r="Q72" s="9"/>
      <c r="R72" s="37"/>
      <c r="S72" s="9"/>
      <c r="T72" s="9"/>
      <c r="U72" s="9"/>
      <c r="V72" s="38"/>
      <c r="W72" s="9"/>
      <c r="X72" s="9"/>
      <c r="Y72" s="9"/>
      <c r="Z72" s="9"/>
      <c r="AA72" s="9"/>
    </row>
    <row r="73" spans="1:27" s="121" customFormat="1" ht="13.5" x14ac:dyDescent="0.25">
      <c r="A73" s="124" t="s">
        <v>252</v>
      </c>
      <c r="B73" s="92"/>
      <c r="C73" s="126" t="s">
        <v>97</v>
      </c>
      <c r="D73" s="127" t="s">
        <v>44</v>
      </c>
      <c r="E73" s="36">
        <f>E74</f>
        <v>1</v>
      </c>
      <c r="F73" s="36">
        <f>F74</f>
        <v>1</v>
      </c>
      <c r="G73" s="19"/>
      <c r="H73" s="117"/>
      <c r="I73" s="123">
        <f>I74</f>
        <v>2217</v>
      </c>
      <c r="J73" s="123">
        <f t="shared" ref="J73:M73" si="17">J74</f>
        <v>2217</v>
      </c>
      <c r="K73" s="123">
        <f t="shared" si="17"/>
        <v>0</v>
      </c>
      <c r="L73" s="118"/>
      <c r="M73" s="123">
        <f t="shared" si="17"/>
        <v>2217</v>
      </c>
      <c r="N73" s="65"/>
      <c r="O73" s="65"/>
      <c r="P73" s="65"/>
      <c r="Q73" s="65"/>
      <c r="R73" s="37"/>
      <c r="S73" s="9"/>
      <c r="T73" s="9"/>
      <c r="U73" s="9"/>
      <c r="V73" s="38"/>
      <c r="W73" s="9"/>
      <c r="X73" s="9"/>
      <c r="Y73" s="9"/>
      <c r="Z73" s="65"/>
      <c r="AA73" s="65"/>
    </row>
    <row r="74" spans="1:27" ht="38.25" outlineLevel="1" x14ac:dyDescent="0.25">
      <c r="A74" s="125" t="s">
        <v>253</v>
      </c>
      <c r="B74" s="33"/>
      <c r="C74" s="110" t="s">
        <v>251</v>
      </c>
      <c r="D74" s="128" t="s">
        <v>44</v>
      </c>
      <c r="E74" s="155">
        <v>1</v>
      </c>
      <c r="F74" s="70">
        <v>1</v>
      </c>
      <c r="G74" s="64" t="s">
        <v>27</v>
      </c>
      <c r="H74" s="76"/>
      <c r="I74" s="101">
        <v>2217</v>
      </c>
      <c r="J74" s="101">
        <v>2217</v>
      </c>
      <c r="K74" s="90">
        <f t="shared" si="16"/>
        <v>0</v>
      </c>
      <c r="L74" s="75"/>
      <c r="M74" s="101">
        <v>2217</v>
      </c>
      <c r="N74" s="9"/>
      <c r="O74" s="9"/>
      <c r="P74" s="9"/>
      <c r="Q74" s="9"/>
      <c r="R74" s="37"/>
      <c r="S74" s="9"/>
      <c r="T74" s="9"/>
      <c r="U74" s="9"/>
      <c r="V74" s="38"/>
      <c r="W74" s="9"/>
      <c r="X74" s="9"/>
      <c r="Y74" s="9"/>
      <c r="Z74" s="9"/>
      <c r="AA74" s="9"/>
    </row>
    <row r="75" spans="1:27" x14ac:dyDescent="0.25">
      <c r="A75" s="15">
        <v>5</v>
      </c>
      <c r="B75" s="33"/>
      <c r="C75" s="1" t="s">
        <v>45</v>
      </c>
      <c r="D75" s="27" t="s">
        <v>29</v>
      </c>
      <c r="E75" s="42">
        <f>E76+E89+E91</f>
        <v>570</v>
      </c>
      <c r="F75" s="42">
        <f>F76+F89+F91</f>
        <v>563</v>
      </c>
      <c r="G75" s="42"/>
      <c r="H75" s="76"/>
      <c r="I75" s="97">
        <f>I76+I89+I91</f>
        <v>52875</v>
      </c>
      <c r="J75" s="97">
        <f>J76+J89+J91</f>
        <v>45324</v>
      </c>
      <c r="K75" s="97">
        <f>K76+K89+K91</f>
        <v>7551</v>
      </c>
      <c r="L75" s="75"/>
      <c r="M75" s="97">
        <f>M76+M89+M91</f>
        <v>45324</v>
      </c>
      <c r="N75" s="9"/>
      <c r="O75" s="9"/>
      <c r="P75" s="9"/>
      <c r="Q75" s="9"/>
      <c r="R75" s="37"/>
      <c r="S75" s="9"/>
      <c r="T75" s="9"/>
      <c r="U75" s="9"/>
      <c r="V75" s="38"/>
      <c r="W75" s="9"/>
      <c r="X75" s="9"/>
      <c r="Y75" s="9"/>
      <c r="Z75" s="9"/>
      <c r="AA75" s="9"/>
    </row>
    <row r="76" spans="1:27" ht="25.5" x14ac:dyDescent="0.25">
      <c r="A76" s="115" t="s">
        <v>266</v>
      </c>
      <c r="B76" s="33"/>
      <c r="C76" s="34" t="s">
        <v>46</v>
      </c>
      <c r="D76" s="35" t="s">
        <v>47</v>
      </c>
      <c r="E76" s="36">
        <f>SUM(E77:E88)</f>
        <v>519</v>
      </c>
      <c r="F76" s="36">
        <f>SUM(F77:F88)</f>
        <v>519</v>
      </c>
      <c r="G76" s="36"/>
      <c r="H76" s="76"/>
      <c r="I76" s="123">
        <f>SUM(I77:I88)</f>
        <v>24814</v>
      </c>
      <c r="J76" s="123">
        <f t="shared" ref="J76:M76" si="18">SUM(J77:J88)</f>
        <v>24814</v>
      </c>
      <c r="K76" s="123">
        <f t="shared" si="18"/>
        <v>0</v>
      </c>
      <c r="L76" s="75"/>
      <c r="M76" s="123">
        <f t="shared" si="18"/>
        <v>24814</v>
      </c>
      <c r="N76" s="9"/>
      <c r="O76" s="9"/>
      <c r="P76" s="9"/>
      <c r="Q76" s="9"/>
      <c r="R76" s="37"/>
      <c r="S76" s="9"/>
      <c r="T76" s="9"/>
      <c r="U76" s="9"/>
      <c r="V76" s="38"/>
      <c r="W76" s="9"/>
      <c r="X76" s="9"/>
      <c r="Y76" s="9"/>
      <c r="Z76" s="9"/>
      <c r="AA76" s="9"/>
    </row>
    <row r="77" spans="1:27" hidden="1" outlineLevel="1" x14ac:dyDescent="0.25">
      <c r="A77" s="125" t="s">
        <v>254</v>
      </c>
      <c r="B77" s="33"/>
      <c r="C77" s="29" t="s">
        <v>48</v>
      </c>
      <c r="D77" s="30" t="s">
        <v>29</v>
      </c>
      <c r="E77" s="155">
        <v>127</v>
      </c>
      <c r="F77" s="108">
        <v>127</v>
      </c>
      <c r="G77" s="64" t="s">
        <v>27</v>
      </c>
      <c r="H77" s="76"/>
      <c r="I77" s="101">
        <v>1238</v>
      </c>
      <c r="J77" s="101">
        <v>1238</v>
      </c>
      <c r="K77" s="96">
        <f t="shared" ref="K77:K90" si="19">I77-J77</f>
        <v>0</v>
      </c>
      <c r="L77" s="75"/>
      <c r="M77" s="101">
        <v>1238</v>
      </c>
      <c r="N77" s="9"/>
      <c r="O77" s="9"/>
      <c r="P77" s="9"/>
      <c r="Q77" s="9"/>
      <c r="R77" s="37"/>
      <c r="S77" s="9"/>
      <c r="T77" s="9"/>
      <c r="U77" s="9"/>
      <c r="V77" s="38"/>
      <c r="W77" s="9"/>
      <c r="X77" s="9"/>
      <c r="Y77" s="9"/>
      <c r="Z77" s="9"/>
      <c r="AA77" s="9"/>
    </row>
    <row r="78" spans="1:27" hidden="1" outlineLevel="1" x14ac:dyDescent="0.25">
      <c r="A78" s="125" t="s">
        <v>255</v>
      </c>
      <c r="B78" s="33"/>
      <c r="C78" s="29" t="s">
        <v>49</v>
      </c>
      <c r="D78" s="30" t="s">
        <v>29</v>
      </c>
      <c r="E78" s="155">
        <v>6</v>
      </c>
      <c r="F78" s="108">
        <v>6</v>
      </c>
      <c r="G78" s="64" t="s">
        <v>27</v>
      </c>
      <c r="H78" s="76"/>
      <c r="I78" s="101">
        <v>92</v>
      </c>
      <c r="J78" s="101">
        <v>92</v>
      </c>
      <c r="K78" s="96">
        <f t="shared" si="19"/>
        <v>0</v>
      </c>
      <c r="L78" s="75"/>
      <c r="M78" s="101">
        <v>92</v>
      </c>
      <c r="N78" s="9"/>
      <c r="O78" s="9"/>
      <c r="P78" s="9"/>
      <c r="Q78" s="9"/>
      <c r="R78" s="37"/>
      <c r="S78" s="9"/>
      <c r="T78" s="9"/>
      <c r="U78" s="9"/>
      <c r="V78" s="38"/>
      <c r="W78" s="9"/>
      <c r="X78" s="9"/>
      <c r="Y78" s="9"/>
      <c r="Z78" s="9"/>
      <c r="AA78" s="9"/>
    </row>
    <row r="79" spans="1:27" hidden="1" outlineLevel="1" x14ac:dyDescent="0.25">
      <c r="A79" s="125" t="s">
        <v>256</v>
      </c>
      <c r="B79" s="33"/>
      <c r="C79" s="29" t="s">
        <v>50</v>
      </c>
      <c r="D79" s="30" t="s">
        <v>29</v>
      </c>
      <c r="E79" s="155">
        <v>200</v>
      </c>
      <c r="F79" s="108">
        <v>200</v>
      </c>
      <c r="G79" s="64" t="s">
        <v>27</v>
      </c>
      <c r="H79" s="76"/>
      <c r="I79" s="101">
        <v>4000</v>
      </c>
      <c r="J79" s="101">
        <v>4000</v>
      </c>
      <c r="K79" s="96">
        <f t="shared" si="19"/>
        <v>0</v>
      </c>
      <c r="L79" s="75"/>
      <c r="M79" s="101">
        <v>4000</v>
      </c>
      <c r="N79" s="9"/>
      <c r="O79" s="9"/>
      <c r="P79" s="9"/>
      <c r="Q79" s="9"/>
      <c r="R79" s="37"/>
      <c r="S79" s="9"/>
      <c r="T79" s="9"/>
      <c r="U79" s="9"/>
      <c r="V79" s="38"/>
      <c r="W79" s="9"/>
      <c r="X79" s="9"/>
      <c r="Y79" s="9"/>
      <c r="Z79" s="9"/>
      <c r="AA79" s="9"/>
    </row>
    <row r="80" spans="1:27" hidden="1" outlineLevel="1" x14ac:dyDescent="0.25">
      <c r="A80" s="125" t="s">
        <v>257</v>
      </c>
      <c r="B80" s="33"/>
      <c r="C80" s="29" t="s">
        <v>51</v>
      </c>
      <c r="D80" s="30" t="s">
        <v>29</v>
      </c>
      <c r="E80" s="155">
        <v>4</v>
      </c>
      <c r="F80" s="108">
        <v>4</v>
      </c>
      <c r="G80" s="64" t="s">
        <v>27</v>
      </c>
      <c r="H80" s="76"/>
      <c r="I80" s="101">
        <v>464</v>
      </c>
      <c r="J80" s="101">
        <v>464</v>
      </c>
      <c r="K80" s="96">
        <f t="shared" si="19"/>
        <v>0</v>
      </c>
      <c r="L80" s="75"/>
      <c r="M80" s="101">
        <v>464</v>
      </c>
      <c r="N80" s="9"/>
      <c r="O80" s="9"/>
      <c r="P80" s="9"/>
      <c r="Q80" s="9"/>
      <c r="R80" s="37"/>
      <c r="S80" s="9"/>
      <c r="T80" s="9"/>
      <c r="U80" s="9"/>
      <c r="V80" s="38"/>
      <c r="W80" s="9"/>
      <c r="X80" s="9"/>
      <c r="Y80" s="9"/>
      <c r="Z80" s="9"/>
      <c r="AA80" s="9"/>
    </row>
    <row r="81" spans="1:27" hidden="1" outlineLevel="1" x14ac:dyDescent="0.25">
      <c r="A81" s="125" t="s">
        <v>258</v>
      </c>
      <c r="B81" s="33"/>
      <c r="C81" s="29" t="s">
        <v>52</v>
      </c>
      <c r="D81" s="30" t="s">
        <v>29</v>
      </c>
      <c r="E81" s="155">
        <v>100</v>
      </c>
      <c r="F81" s="108">
        <v>100</v>
      </c>
      <c r="G81" s="64" t="s">
        <v>27</v>
      </c>
      <c r="H81" s="76"/>
      <c r="I81" s="101">
        <v>3300</v>
      </c>
      <c r="J81" s="101">
        <v>3300</v>
      </c>
      <c r="K81" s="96">
        <f t="shared" si="19"/>
        <v>0</v>
      </c>
      <c r="L81" s="75"/>
      <c r="M81" s="101">
        <v>3300</v>
      </c>
      <c r="N81" s="9"/>
      <c r="O81" s="9"/>
      <c r="P81" s="9"/>
      <c r="Q81" s="9"/>
      <c r="R81" s="37"/>
      <c r="S81" s="9"/>
      <c r="T81" s="9"/>
      <c r="U81" s="9"/>
      <c r="V81" s="38"/>
      <c r="W81" s="9"/>
      <c r="X81" s="9"/>
      <c r="Y81" s="9"/>
      <c r="Z81" s="9"/>
      <c r="AA81" s="9"/>
    </row>
    <row r="82" spans="1:27" hidden="1" outlineLevel="1" x14ac:dyDescent="0.25">
      <c r="A82" s="125" t="s">
        <v>259</v>
      </c>
      <c r="B82" s="33"/>
      <c r="C82" s="29" t="s">
        <v>53</v>
      </c>
      <c r="D82" s="30" t="s">
        <v>29</v>
      </c>
      <c r="E82" s="155">
        <v>70</v>
      </c>
      <c r="F82" s="108">
        <v>70</v>
      </c>
      <c r="G82" s="64" t="s">
        <v>27</v>
      </c>
      <c r="H82" s="76"/>
      <c r="I82" s="101">
        <v>4130</v>
      </c>
      <c r="J82" s="89">
        <v>4130</v>
      </c>
      <c r="K82" s="96">
        <f t="shared" si="19"/>
        <v>0</v>
      </c>
      <c r="L82" s="75"/>
      <c r="M82" s="89">
        <v>4130</v>
      </c>
      <c r="N82" s="9"/>
      <c r="O82" s="9"/>
      <c r="P82" s="9"/>
      <c r="Q82" s="9"/>
      <c r="R82" s="37"/>
      <c r="S82" s="9"/>
      <c r="T82" s="9"/>
      <c r="U82" s="9"/>
      <c r="V82" s="38"/>
      <c r="W82" s="9"/>
      <c r="X82" s="9"/>
      <c r="Y82" s="9"/>
      <c r="Z82" s="9"/>
      <c r="AA82" s="9"/>
    </row>
    <row r="83" spans="1:27" hidden="1" outlineLevel="1" x14ac:dyDescent="0.25">
      <c r="A83" s="125" t="s">
        <v>260</v>
      </c>
      <c r="B83" s="33"/>
      <c r="C83" s="29" t="s">
        <v>54</v>
      </c>
      <c r="D83" s="30" t="s">
        <v>29</v>
      </c>
      <c r="E83" s="155">
        <v>3</v>
      </c>
      <c r="F83" s="108">
        <v>3</v>
      </c>
      <c r="G83" s="64" t="s">
        <v>27</v>
      </c>
      <c r="H83" s="76"/>
      <c r="I83" s="101">
        <v>439</v>
      </c>
      <c r="J83" s="101">
        <v>439</v>
      </c>
      <c r="K83" s="96">
        <f t="shared" si="19"/>
        <v>0</v>
      </c>
      <c r="L83" s="75"/>
      <c r="M83" s="101">
        <v>439</v>
      </c>
      <c r="N83" s="9"/>
      <c r="O83" s="9"/>
      <c r="P83" s="9"/>
      <c r="Q83" s="9"/>
      <c r="R83" s="37"/>
      <c r="S83" s="9"/>
      <c r="T83" s="9"/>
      <c r="U83" s="9"/>
      <c r="V83" s="38"/>
      <c r="W83" s="9"/>
      <c r="X83" s="9"/>
      <c r="Y83" s="9"/>
      <c r="Z83" s="9"/>
      <c r="AA83" s="9"/>
    </row>
    <row r="84" spans="1:27" hidden="1" outlineLevel="1" x14ac:dyDescent="0.25">
      <c r="A84" s="125" t="s">
        <v>261</v>
      </c>
      <c r="B84" s="33"/>
      <c r="C84" s="29" t="s">
        <v>55</v>
      </c>
      <c r="D84" s="30" t="s">
        <v>29</v>
      </c>
      <c r="E84" s="155">
        <v>2</v>
      </c>
      <c r="F84" s="108">
        <v>2</v>
      </c>
      <c r="G84" s="64" t="s">
        <v>27</v>
      </c>
      <c r="H84" s="76"/>
      <c r="I84" s="101">
        <v>1320</v>
      </c>
      <c r="J84" s="101">
        <v>1320</v>
      </c>
      <c r="K84" s="96">
        <f t="shared" si="19"/>
        <v>0</v>
      </c>
      <c r="L84" s="75"/>
      <c r="M84" s="101">
        <v>1320</v>
      </c>
      <c r="N84" s="9"/>
      <c r="O84" s="9"/>
      <c r="P84" s="9"/>
      <c r="Q84" s="9"/>
      <c r="R84" s="37"/>
      <c r="S84" s="9"/>
      <c r="T84" s="9"/>
      <c r="U84" s="9"/>
      <c r="V84" s="38"/>
      <c r="W84" s="9"/>
      <c r="X84" s="9"/>
      <c r="Y84" s="9"/>
      <c r="Z84" s="9"/>
      <c r="AA84" s="9"/>
    </row>
    <row r="85" spans="1:27" hidden="1" outlineLevel="1" x14ac:dyDescent="0.25">
      <c r="A85" s="125" t="s">
        <v>262</v>
      </c>
      <c r="B85" s="33"/>
      <c r="C85" s="29" t="s">
        <v>56</v>
      </c>
      <c r="D85" s="30" t="s">
        <v>29</v>
      </c>
      <c r="E85" s="155">
        <v>2</v>
      </c>
      <c r="F85" s="108">
        <v>2</v>
      </c>
      <c r="G85" s="64" t="s">
        <v>27</v>
      </c>
      <c r="H85" s="76"/>
      <c r="I85" s="101">
        <v>1896</v>
      </c>
      <c r="J85" s="101">
        <v>1896</v>
      </c>
      <c r="K85" s="96">
        <f t="shared" si="19"/>
        <v>0</v>
      </c>
      <c r="L85" s="75"/>
      <c r="M85" s="101">
        <v>1896</v>
      </c>
      <c r="N85" s="9"/>
      <c r="O85" s="9"/>
      <c r="P85" s="9"/>
      <c r="Q85" s="9"/>
      <c r="R85" s="37"/>
      <c r="S85" s="9"/>
      <c r="T85" s="9"/>
      <c r="U85" s="9"/>
      <c r="V85" s="38"/>
      <c r="W85" s="9"/>
      <c r="X85" s="9"/>
      <c r="Y85" s="9"/>
      <c r="Z85" s="9"/>
      <c r="AA85" s="9"/>
    </row>
    <row r="86" spans="1:27" hidden="1" outlineLevel="1" x14ac:dyDescent="0.25">
      <c r="A86" s="125" t="s">
        <v>263</v>
      </c>
      <c r="B86" s="33"/>
      <c r="C86" s="29" t="s">
        <v>57</v>
      </c>
      <c r="D86" s="30" t="s">
        <v>29</v>
      </c>
      <c r="E86" s="155">
        <v>2</v>
      </c>
      <c r="F86" s="108">
        <v>2</v>
      </c>
      <c r="G86" s="64" t="s">
        <v>27</v>
      </c>
      <c r="H86" s="76"/>
      <c r="I86" s="101">
        <v>1700</v>
      </c>
      <c r="J86" s="101">
        <v>1700</v>
      </c>
      <c r="K86" s="96">
        <f t="shared" si="19"/>
        <v>0</v>
      </c>
      <c r="L86" s="75"/>
      <c r="M86" s="101">
        <v>1700</v>
      </c>
      <c r="N86" s="9"/>
      <c r="O86" s="9"/>
      <c r="P86" s="9"/>
      <c r="Q86" s="9"/>
      <c r="R86" s="37"/>
      <c r="S86" s="9"/>
      <c r="T86" s="9"/>
      <c r="U86" s="9"/>
      <c r="V86" s="38"/>
      <c r="W86" s="9"/>
      <c r="X86" s="9"/>
      <c r="Y86" s="9"/>
      <c r="Z86" s="9"/>
      <c r="AA86" s="9"/>
    </row>
    <row r="87" spans="1:27" hidden="1" outlineLevel="1" x14ac:dyDescent="0.25">
      <c r="A87" s="125" t="s">
        <v>264</v>
      </c>
      <c r="B87" s="33"/>
      <c r="C87" s="29" t="s">
        <v>58</v>
      </c>
      <c r="D87" s="30" t="s">
        <v>29</v>
      </c>
      <c r="E87" s="155">
        <v>2</v>
      </c>
      <c r="F87" s="108">
        <v>2</v>
      </c>
      <c r="G87" s="64" t="s">
        <v>27</v>
      </c>
      <c r="H87" s="76"/>
      <c r="I87" s="101">
        <v>3672</v>
      </c>
      <c r="J87" s="101">
        <v>3672</v>
      </c>
      <c r="K87" s="96">
        <f t="shared" si="19"/>
        <v>0</v>
      </c>
      <c r="L87" s="75"/>
      <c r="M87" s="101">
        <v>3672</v>
      </c>
      <c r="N87" s="9"/>
      <c r="O87" s="9"/>
      <c r="P87" s="9"/>
      <c r="Q87" s="9"/>
      <c r="R87" s="37"/>
      <c r="S87" s="9"/>
      <c r="T87" s="9"/>
      <c r="U87" s="9"/>
      <c r="V87" s="38"/>
      <c r="W87" s="9"/>
      <c r="X87" s="9"/>
      <c r="Y87" s="9"/>
      <c r="Z87" s="9"/>
      <c r="AA87" s="9"/>
    </row>
    <row r="88" spans="1:27" hidden="1" outlineLevel="1" x14ac:dyDescent="0.25">
      <c r="A88" s="125" t="s">
        <v>265</v>
      </c>
      <c r="B88" s="33"/>
      <c r="C88" s="29" t="s">
        <v>59</v>
      </c>
      <c r="D88" s="30" t="s">
        <v>29</v>
      </c>
      <c r="E88" s="155">
        <v>1</v>
      </c>
      <c r="F88" s="108">
        <v>1</v>
      </c>
      <c r="G88" s="64" t="s">
        <v>27</v>
      </c>
      <c r="H88" s="76"/>
      <c r="I88" s="101">
        <v>2563</v>
      </c>
      <c r="J88" s="101">
        <v>2563</v>
      </c>
      <c r="K88" s="96">
        <f t="shared" si="19"/>
        <v>0</v>
      </c>
      <c r="L88" s="75"/>
      <c r="M88" s="101">
        <v>2563</v>
      </c>
      <c r="N88" s="9"/>
      <c r="O88" s="9"/>
      <c r="P88" s="9"/>
      <c r="Q88" s="9"/>
      <c r="R88" s="37"/>
      <c r="S88" s="9"/>
      <c r="T88" s="9"/>
      <c r="U88" s="9"/>
      <c r="V88" s="38"/>
      <c r="W88" s="9"/>
      <c r="X88" s="9"/>
      <c r="Y88" s="9"/>
      <c r="Z88" s="9"/>
      <c r="AA88" s="9"/>
    </row>
    <row r="89" spans="1:27" collapsed="1" x14ac:dyDescent="0.25">
      <c r="A89" s="115" t="s">
        <v>267</v>
      </c>
      <c r="B89" s="33"/>
      <c r="C89" s="34" t="s">
        <v>60</v>
      </c>
      <c r="D89" s="35" t="s">
        <v>29</v>
      </c>
      <c r="E89" s="36">
        <f>SUM(E90:E90)</f>
        <v>2</v>
      </c>
      <c r="F89" s="36">
        <f>SUM(F90:F90)</f>
        <v>2</v>
      </c>
      <c r="G89" s="36"/>
      <c r="H89" s="76"/>
      <c r="I89" s="123">
        <f>SUM(I90:I90)</f>
        <v>6074</v>
      </c>
      <c r="J89" s="123">
        <f>SUM(J90:J90)</f>
        <v>4700</v>
      </c>
      <c r="K89" s="123">
        <f>SUM(K90:K90)</f>
        <v>1374</v>
      </c>
      <c r="L89" s="75"/>
      <c r="M89" s="123">
        <f>SUM(M90:M90)</f>
        <v>4700</v>
      </c>
      <c r="N89" s="9"/>
      <c r="O89" s="9"/>
      <c r="P89" s="9"/>
      <c r="Q89" s="9"/>
      <c r="R89" s="37"/>
      <c r="S89" s="9"/>
      <c r="T89" s="9"/>
      <c r="U89" s="9"/>
      <c r="V89" s="38"/>
      <c r="W89" s="9"/>
      <c r="X89" s="9"/>
      <c r="Y89" s="9"/>
      <c r="Z89" s="9"/>
      <c r="AA89" s="9"/>
    </row>
    <row r="90" spans="1:27" ht="22.5" hidden="1" outlineLevel="1" x14ac:dyDescent="0.25">
      <c r="A90" s="125" t="s">
        <v>268</v>
      </c>
      <c r="B90" s="33"/>
      <c r="C90" s="29" t="s">
        <v>61</v>
      </c>
      <c r="D90" s="30" t="s">
        <v>29</v>
      </c>
      <c r="E90" s="155">
        <v>2</v>
      </c>
      <c r="F90" s="74">
        <v>2</v>
      </c>
      <c r="G90" s="64" t="s">
        <v>27</v>
      </c>
      <c r="H90" s="76"/>
      <c r="I90" s="130">
        <v>6074</v>
      </c>
      <c r="J90" s="89">
        <v>4700</v>
      </c>
      <c r="K90" s="96">
        <f t="shared" si="19"/>
        <v>1374</v>
      </c>
      <c r="L90" s="72" t="s">
        <v>184</v>
      </c>
      <c r="M90" s="89">
        <v>4700</v>
      </c>
      <c r="N90" s="9"/>
      <c r="O90" s="9"/>
      <c r="P90" s="9"/>
      <c r="Q90" s="9"/>
      <c r="R90" s="37"/>
      <c r="S90" s="9"/>
      <c r="T90" s="9"/>
      <c r="U90" s="9"/>
      <c r="V90" s="38"/>
      <c r="W90" s="9"/>
      <c r="X90" s="9"/>
      <c r="Y90" s="9"/>
      <c r="Z90" s="9"/>
      <c r="AA90" s="9"/>
    </row>
    <row r="91" spans="1:27" collapsed="1" x14ac:dyDescent="0.25">
      <c r="A91" s="115" t="s">
        <v>269</v>
      </c>
      <c r="B91" s="33"/>
      <c r="C91" s="34" t="s">
        <v>30</v>
      </c>
      <c r="D91" s="35" t="s">
        <v>29</v>
      </c>
      <c r="E91" s="36">
        <f>SUM(E92:E96)</f>
        <v>49</v>
      </c>
      <c r="F91" s="36">
        <f>SUM(F92:F96)</f>
        <v>42</v>
      </c>
      <c r="G91" s="36"/>
      <c r="H91" s="76"/>
      <c r="I91" s="134">
        <f>SUM(I92:I97)</f>
        <v>21987</v>
      </c>
      <c r="J91" s="134">
        <f>SUM(J92:J97)</f>
        <v>15810</v>
      </c>
      <c r="K91" s="134">
        <f>SUM(K92:K96)</f>
        <v>6177</v>
      </c>
      <c r="L91" s="75"/>
      <c r="M91" s="131">
        <f>SUM(M92:M97)</f>
        <v>15810</v>
      </c>
      <c r="N91" s="9"/>
      <c r="O91" s="9"/>
      <c r="P91" s="9"/>
      <c r="Q91" s="9"/>
      <c r="R91" s="37"/>
      <c r="S91" s="9"/>
      <c r="T91" s="9"/>
      <c r="U91" s="9"/>
      <c r="V91" s="38"/>
      <c r="W91" s="9"/>
      <c r="X91" s="9"/>
      <c r="Y91" s="9"/>
      <c r="Z91" s="9"/>
      <c r="AA91" s="9"/>
    </row>
    <row r="92" spans="1:27" ht="22.5" hidden="1" outlineLevel="1" x14ac:dyDescent="0.25">
      <c r="A92" s="116" t="s">
        <v>273</v>
      </c>
      <c r="B92" s="33"/>
      <c r="C92" s="29" t="s">
        <v>62</v>
      </c>
      <c r="D92" s="30" t="s">
        <v>29</v>
      </c>
      <c r="E92" s="43">
        <v>17</v>
      </c>
      <c r="F92" s="43">
        <v>17</v>
      </c>
      <c r="G92" s="64" t="s">
        <v>27</v>
      </c>
      <c r="H92" s="76"/>
      <c r="I92" s="130">
        <v>5100</v>
      </c>
      <c r="J92" s="112">
        <v>2402</v>
      </c>
      <c r="K92" s="96">
        <f>I92-J92</f>
        <v>2698</v>
      </c>
      <c r="L92" s="72" t="s">
        <v>184</v>
      </c>
      <c r="M92" s="112">
        <v>2402</v>
      </c>
      <c r="N92" s="9"/>
      <c r="O92" s="9"/>
      <c r="P92" s="9"/>
      <c r="Q92" s="9"/>
      <c r="R92" s="37"/>
      <c r="S92" s="9"/>
      <c r="T92" s="9"/>
      <c r="U92" s="9"/>
      <c r="V92" s="38"/>
      <c r="W92" s="9"/>
      <c r="X92" s="9"/>
      <c r="Y92" s="9"/>
      <c r="Z92" s="9"/>
      <c r="AA92" s="9"/>
    </row>
    <row r="93" spans="1:27" ht="22.5" hidden="1" outlineLevel="1" x14ac:dyDescent="0.25">
      <c r="A93" s="116" t="s">
        <v>274</v>
      </c>
      <c r="B93" s="33"/>
      <c r="C93" s="29" t="s">
        <v>63</v>
      </c>
      <c r="D93" s="30" t="s">
        <v>29</v>
      </c>
      <c r="E93" s="43">
        <v>15</v>
      </c>
      <c r="F93" s="43">
        <v>15</v>
      </c>
      <c r="G93" s="64" t="s">
        <v>27</v>
      </c>
      <c r="H93" s="76"/>
      <c r="I93" s="130">
        <v>5265</v>
      </c>
      <c r="J93" s="89">
        <v>2025</v>
      </c>
      <c r="K93" s="96">
        <f t="shared" ref="K93:K97" si="20">I93-J93</f>
        <v>3240</v>
      </c>
      <c r="L93" s="72" t="s">
        <v>184</v>
      </c>
      <c r="M93" s="89">
        <v>2025</v>
      </c>
      <c r="N93" s="9"/>
      <c r="O93" s="9"/>
      <c r="P93" s="9"/>
      <c r="Q93" s="9"/>
      <c r="R93" s="37"/>
      <c r="S93" s="9"/>
      <c r="T93" s="9"/>
      <c r="U93" s="9"/>
      <c r="V93" s="38"/>
      <c r="W93" s="9"/>
      <c r="X93" s="9"/>
      <c r="Y93" s="9"/>
      <c r="Z93" s="9"/>
      <c r="AA93" s="9"/>
    </row>
    <row r="94" spans="1:27" ht="22.5" hidden="1" outlineLevel="1" x14ac:dyDescent="0.25">
      <c r="A94" s="116" t="s">
        <v>275</v>
      </c>
      <c r="B94" s="33"/>
      <c r="C94" s="29" t="s">
        <v>31</v>
      </c>
      <c r="D94" s="44" t="s">
        <v>29</v>
      </c>
      <c r="E94" s="155">
        <v>7</v>
      </c>
      <c r="F94" s="43">
        <v>7</v>
      </c>
      <c r="G94" s="45" t="s">
        <v>27</v>
      </c>
      <c r="H94" s="76"/>
      <c r="I94" s="129">
        <v>1043</v>
      </c>
      <c r="J94" s="89">
        <v>804</v>
      </c>
      <c r="K94" s="96">
        <f t="shared" si="20"/>
        <v>239</v>
      </c>
      <c r="L94" s="72" t="s">
        <v>184</v>
      </c>
      <c r="M94" s="89">
        <v>804</v>
      </c>
      <c r="N94" s="9"/>
      <c r="O94" s="9"/>
      <c r="P94" s="9"/>
      <c r="Q94" s="9"/>
      <c r="R94" s="37"/>
      <c r="S94" s="9"/>
      <c r="T94" s="9"/>
      <c r="U94" s="9"/>
      <c r="V94" s="38"/>
      <c r="W94" s="9"/>
      <c r="X94" s="9"/>
      <c r="Y94" s="9"/>
      <c r="Z94" s="9"/>
      <c r="AA94" s="9"/>
    </row>
    <row r="95" spans="1:27" ht="25.5" hidden="1" outlineLevel="1" x14ac:dyDescent="0.25">
      <c r="A95" s="116" t="s">
        <v>276</v>
      </c>
      <c r="B95" s="33"/>
      <c r="C95" s="99" t="s">
        <v>270</v>
      </c>
      <c r="D95" s="30" t="s">
        <v>29</v>
      </c>
      <c r="E95" s="13">
        <v>2</v>
      </c>
      <c r="F95" s="104">
        <v>2</v>
      </c>
      <c r="G95" s="64" t="s">
        <v>27</v>
      </c>
      <c r="H95" s="76"/>
      <c r="I95" s="133">
        <v>2946</v>
      </c>
      <c r="J95" s="89">
        <v>2946</v>
      </c>
      <c r="K95" s="96">
        <f t="shared" si="20"/>
        <v>0</v>
      </c>
      <c r="L95" s="75"/>
      <c r="M95" s="89">
        <v>2946</v>
      </c>
      <c r="N95" s="9"/>
      <c r="O95" s="9"/>
      <c r="P95" s="9"/>
      <c r="Q95" s="9"/>
      <c r="R95" s="37"/>
      <c r="S95" s="9"/>
      <c r="T95" s="9"/>
      <c r="U95" s="9"/>
      <c r="V95" s="38"/>
      <c r="W95" s="9"/>
      <c r="X95" s="9"/>
      <c r="Y95" s="9"/>
      <c r="Z95" s="9"/>
      <c r="AA95" s="9"/>
    </row>
    <row r="96" spans="1:27" hidden="1" outlineLevel="1" x14ac:dyDescent="0.25">
      <c r="A96" s="116" t="s">
        <v>277</v>
      </c>
      <c r="B96" s="33"/>
      <c r="C96" s="99" t="s">
        <v>271</v>
      </c>
      <c r="D96" s="30" t="s">
        <v>29</v>
      </c>
      <c r="E96" s="43">
        <v>8</v>
      </c>
      <c r="F96" s="104">
        <v>1</v>
      </c>
      <c r="G96" s="64" t="s">
        <v>27</v>
      </c>
      <c r="H96" s="76"/>
      <c r="I96" s="133">
        <v>2737</v>
      </c>
      <c r="J96" s="89">
        <v>2737</v>
      </c>
      <c r="K96" s="96">
        <f t="shared" si="20"/>
        <v>0</v>
      </c>
      <c r="L96" s="75"/>
      <c r="M96" s="89">
        <v>2737</v>
      </c>
      <c r="N96" s="9"/>
      <c r="O96" s="9"/>
      <c r="P96" s="9"/>
      <c r="Q96" s="9"/>
      <c r="R96" s="37"/>
      <c r="S96" s="9"/>
      <c r="T96" s="9"/>
      <c r="U96" s="9"/>
      <c r="V96" s="38"/>
      <c r="W96" s="9"/>
      <c r="X96" s="9"/>
      <c r="Y96" s="9"/>
      <c r="Z96" s="9"/>
      <c r="AA96" s="9"/>
    </row>
    <row r="97" spans="1:27" hidden="1" outlineLevel="1" x14ac:dyDescent="0.25">
      <c r="A97" s="116" t="s">
        <v>278</v>
      </c>
      <c r="B97" s="33"/>
      <c r="C97" s="132" t="s">
        <v>272</v>
      </c>
      <c r="D97" s="27" t="s">
        <v>64</v>
      </c>
      <c r="E97" s="43">
        <v>8</v>
      </c>
      <c r="F97" s="104">
        <v>34</v>
      </c>
      <c r="G97" s="11"/>
      <c r="H97" s="76"/>
      <c r="I97" s="133">
        <v>4896</v>
      </c>
      <c r="J97" s="89">
        <v>4896</v>
      </c>
      <c r="K97" s="96">
        <f t="shared" si="20"/>
        <v>0</v>
      </c>
      <c r="L97" s="75"/>
      <c r="M97" s="89">
        <v>4896</v>
      </c>
      <c r="N97" s="9"/>
      <c r="O97" s="9"/>
      <c r="P97" s="9"/>
      <c r="Q97" s="9"/>
      <c r="R97" s="37"/>
      <c r="S97" s="9"/>
      <c r="T97" s="9"/>
      <c r="U97" s="9"/>
      <c r="V97" s="38"/>
      <c r="W97" s="9"/>
      <c r="X97" s="9"/>
      <c r="Y97" s="9"/>
      <c r="Z97" s="9"/>
      <c r="AA97" s="9"/>
    </row>
    <row r="98" spans="1:27" ht="25.5" collapsed="1" x14ac:dyDescent="0.25">
      <c r="A98" s="102" t="s">
        <v>279</v>
      </c>
      <c r="B98" s="33"/>
      <c r="C98" s="135" t="s">
        <v>280</v>
      </c>
      <c r="D98" s="27"/>
      <c r="E98" s="140">
        <f>E99+E102+E112</f>
        <v>41</v>
      </c>
      <c r="F98" s="140">
        <f>F99+F102+F112</f>
        <v>41</v>
      </c>
      <c r="G98" s="11"/>
      <c r="H98" s="76"/>
      <c r="I98" s="141">
        <f>I99+I102+I112</f>
        <v>227272.9</v>
      </c>
      <c r="J98" s="141">
        <f t="shared" ref="J98:M98" si="21">J99+J102+J112</f>
        <v>226631.9</v>
      </c>
      <c r="K98" s="141">
        <f t="shared" si="21"/>
        <v>641</v>
      </c>
      <c r="L98" s="75"/>
      <c r="M98" s="141">
        <f t="shared" si="21"/>
        <v>226631.9</v>
      </c>
      <c r="N98" s="9"/>
      <c r="O98" s="9"/>
      <c r="P98" s="9"/>
      <c r="Q98" s="9"/>
      <c r="R98" s="37"/>
      <c r="S98" s="9"/>
      <c r="T98" s="9"/>
      <c r="U98" s="9"/>
      <c r="V98" s="38"/>
      <c r="W98" s="9"/>
      <c r="X98" s="9"/>
      <c r="Y98" s="9"/>
      <c r="Z98" s="9"/>
      <c r="AA98" s="9"/>
    </row>
    <row r="99" spans="1:27" ht="38.25" x14ac:dyDescent="0.25">
      <c r="A99" s="136" t="s">
        <v>281</v>
      </c>
      <c r="B99" s="33"/>
      <c r="C99" s="1" t="s">
        <v>65</v>
      </c>
      <c r="D99" s="27" t="s">
        <v>36</v>
      </c>
      <c r="E99" s="11">
        <f>E100</f>
        <v>1</v>
      </c>
      <c r="F99" s="11">
        <f>F100</f>
        <v>1</v>
      </c>
      <c r="G99" s="11"/>
      <c r="H99" s="76"/>
      <c r="I99" s="107">
        <f>I100</f>
        <v>1464</v>
      </c>
      <c r="J99" s="107">
        <f t="shared" ref="J99:M99" si="22">J100</f>
        <v>1464</v>
      </c>
      <c r="K99" s="107">
        <f t="shared" si="22"/>
        <v>0</v>
      </c>
      <c r="L99" s="75"/>
      <c r="M99" s="107">
        <f t="shared" si="22"/>
        <v>1464</v>
      </c>
      <c r="N99" s="9"/>
      <c r="O99" s="9"/>
      <c r="P99" s="9"/>
      <c r="Q99" s="9"/>
      <c r="R99" s="37"/>
      <c r="S99" s="9"/>
      <c r="T99" s="9"/>
      <c r="U99" s="9"/>
      <c r="V99" s="38"/>
      <c r="W99" s="9"/>
      <c r="X99" s="9"/>
      <c r="Y99" s="9"/>
      <c r="Z99" s="9"/>
      <c r="AA99" s="9"/>
    </row>
    <row r="100" spans="1:27" x14ac:dyDescent="0.25">
      <c r="A100" s="115" t="s">
        <v>183</v>
      </c>
      <c r="B100" s="33"/>
      <c r="C100" s="137" t="s">
        <v>43</v>
      </c>
      <c r="D100" s="35" t="s">
        <v>36</v>
      </c>
      <c r="E100" s="36">
        <v>1</v>
      </c>
      <c r="F100" s="36">
        <f>F101</f>
        <v>1</v>
      </c>
      <c r="G100" s="11"/>
      <c r="H100" s="76"/>
      <c r="I100" s="138">
        <f>I101</f>
        <v>1464</v>
      </c>
      <c r="J100" s="138">
        <f t="shared" ref="J100:M100" si="23">J101</f>
        <v>1464</v>
      </c>
      <c r="K100" s="138">
        <f t="shared" si="23"/>
        <v>0</v>
      </c>
      <c r="L100" s="75"/>
      <c r="M100" s="138">
        <f t="shared" si="23"/>
        <v>1464</v>
      </c>
      <c r="N100" s="9"/>
      <c r="O100" s="9"/>
      <c r="P100" s="9"/>
      <c r="Q100" s="9"/>
      <c r="R100" s="37"/>
      <c r="S100" s="9"/>
      <c r="T100" s="9"/>
      <c r="U100" s="9"/>
      <c r="V100" s="38"/>
      <c r="W100" s="9"/>
      <c r="X100" s="9"/>
      <c r="Y100" s="9"/>
      <c r="Z100" s="9"/>
      <c r="AA100" s="9"/>
    </row>
    <row r="101" spans="1:27" ht="63.75" hidden="1" outlineLevel="1" x14ac:dyDescent="0.25">
      <c r="A101" s="116" t="s">
        <v>183</v>
      </c>
      <c r="B101" s="33"/>
      <c r="C101" s="109" t="s">
        <v>282</v>
      </c>
      <c r="D101" s="30" t="s">
        <v>36</v>
      </c>
      <c r="E101" s="155">
        <v>1</v>
      </c>
      <c r="F101" s="74">
        <v>1</v>
      </c>
      <c r="G101" s="73" t="s">
        <v>27</v>
      </c>
      <c r="H101" s="76"/>
      <c r="I101" s="133">
        <v>1464</v>
      </c>
      <c r="J101" s="89">
        <v>1464</v>
      </c>
      <c r="K101" s="90">
        <f t="shared" ref="K101" si="24">I101-J101</f>
        <v>0</v>
      </c>
      <c r="L101" s="75"/>
      <c r="M101" s="89">
        <v>1464</v>
      </c>
      <c r="N101" s="9"/>
      <c r="O101" s="9"/>
      <c r="P101" s="9"/>
      <c r="Q101" s="9"/>
      <c r="R101" s="37"/>
      <c r="S101" s="9"/>
      <c r="T101" s="9"/>
      <c r="U101" s="9"/>
      <c r="V101" s="38"/>
      <c r="W101" s="9"/>
      <c r="X101" s="9"/>
      <c r="Y101" s="9"/>
      <c r="Z101" s="9"/>
      <c r="AA101" s="9"/>
    </row>
    <row r="102" spans="1:27" collapsed="1" x14ac:dyDescent="0.25">
      <c r="A102" s="102" t="s">
        <v>185</v>
      </c>
      <c r="B102" s="33"/>
      <c r="C102" s="106" t="s">
        <v>283</v>
      </c>
      <c r="D102" s="27" t="s">
        <v>36</v>
      </c>
      <c r="E102" s="11">
        <f>E103+E109</f>
        <v>7</v>
      </c>
      <c r="F102" s="11">
        <f>F103+F109</f>
        <v>7</v>
      </c>
      <c r="G102" s="73"/>
      <c r="H102" s="76"/>
      <c r="I102" s="107">
        <f>I103+I109</f>
        <v>70339</v>
      </c>
      <c r="J102" s="107">
        <f t="shared" ref="J102:M102" si="25">J103+J109</f>
        <v>70339</v>
      </c>
      <c r="K102" s="107">
        <f t="shared" si="25"/>
        <v>0</v>
      </c>
      <c r="L102" s="75"/>
      <c r="M102" s="107">
        <f t="shared" si="25"/>
        <v>70339</v>
      </c>
      <c r="N102" s="9"/>
      <c r="O102" s="9"/>
      <c r="P102" s="9"/>
      <c r="Q102" s="9"/>
      <c r="R102" s="37"/>
      <c r="S102" s="9"/>
      <c r="T102" s="9"/>
      <c r="U102" s="9"/>
      <c r="V102" s="38"/>
      <c r="W102" s="9"/>
      <c r="X102" s="9"/>
      <c r="Y102" s="9"/>
      <c r="Z102" s="9"/>
      <c r="AA102" s="9"/>
    </row>
    <row r="103" spans="1:27" ht="25.5" x14ac:dyDescent="0.25">
      <c r="A103" s="115" t="s">
        <v>186</v>
      </c>
      <c r="B103" s="33"/>
      <c r="C103" s="137" t="s">
        <v>284</v>
      </c>
      <c r="D103" s="35" t="s">
        <v>36</v>
      </c>
      <c r="E103" s="36">
        <f>SUM(E104:E108)</f>
        <v>5</v>
      </c>
      <c r="F103" s="36">
        <f>SUM(F104:F108)</f>
        <v>5</v>
      </c>
      <c r="G103" s="19"/>
      <c r="H103" s="76"/>
      <c r="I103" s="123">
        <f>SUM(I104:I108)</f>
        <v>49739</v>
      </c>
      <c r="J103" s="123">
        <f t="shared" ref="J103:M103" si="26">SUM(J104:J108)</f>
        <v>49739</v>
      </c>
      <c r="K103" s="123">
        <f t="shared" si="26"/>
        <v>0</v>
      </c>
      <c r="L103" s="75"/>
      <c r="M103" s="123">
        <f t="shared" si="26"/>
        <v>49739</v>
      </c>
      <c r="N103" s="9"/>
      <c r="O103" s="9"/>
      <c r="P103" s="9"/>
      <c r="Q103" s="9"/>
      <c r="R103" s="37"/>
      <c r="S103" s="9"/>
      <c r="T103" s="9"/>
      <c r="U103" s="9"/>
      <c r="V103" s="38"/>
      <c r="W103" s="9"/>
      <c r="X103" s="9"/>
      <c r="Y103" s="9"/>
      <c r="Z103" s="9"/>
      <c r="AA103" s="9"/>
    </row>
    <row r="104" spans="1:27" ht="153" hidden="1" outlineLevel="1" x14ac:dyDescent="0.25">
      <c r="A104" s="116" t="s">
        <v>217</v>
      </c>
      <c r="B104" s="33"/>
      <c r="C104" s="109" t="s">
        <v>285</v>
      </c>
      <c r="D104" s="30" t="s">
        <v>36</v>
      </c>
      <c r="E104" s="155">
        <v>1</v>
      </c>
      <c r="F104" s="74">
        <v>1</v>
      </c>
      <c r="G104" s="73" t="s">
        <v>27</v>
      </c>
      <c r="H104" s="76"/>
      <c r="I104" s="133">
        <v>8779</v>
      </c>
      <c r="J104" s="112">
        <v>8779</v>
      </c>
      <c r="K104" s="90">
        <f t="shared" ref="K104:K108" si="27">I104-J104</f>
        <v>0</v>
      </c>
      <c r="L104" s="75"/>
      <c r="M104" s="112">
        <v>8779</v>
      </c>
      <c r="N104" s="9"/>
      <c r="O104" s="9"/>
      <c r="P104" s="9"/>
      <c r="Q104" s="9"/>
      <c r="R104" s="37"/>
      <c r="S104" s="9"/>
      <c r="T104" s="9"/>
      <c r="U104" s="9"/>
      <c r="V104" s="38"/>
      <c r="W104" s="9"/>
      <c r="X104" s="9"/>
      <c r="Y104" s="9"/>
      <c r="Z104" s="9"/>
      <c r="AA104" s="9"/>
    </row>
    <row r="105" spans="1:27" ht="63.75" hidden="1" outlineLevel="1" x14ac:dyDescent="0.25">
      <c r="A105" s="116" t="s">
        <v>286</v>
      </c>
      <c r="B105" s="33"/>
      <c r="C105" s="109" t="s">
        <v>287</v>
      </c>
      <c r="D105" s="30" t="s">
        <v>36</v>
      </c>
      <c r="E105" s="155">
        <v>1</v>
      </c>
      <c r="F105" s="74">
        <v>1</v>
      </c>
      <c r="G105" s="73" t="s">
        <v>27</v>
      </c>
      <c r="H105" s="76"/>
      <c r="I105" s="133">
        <v>9430</v>
      </c>
      <c r="J105" s="112">
        <v>9430</v>
      </c>
      <c r="K105" s="90">
        <f t="shared" si="27"/>
        <v>0</v>
      </c>
      <c r="L105" s="75"/>
      <c r="M105" s="112">
        <v>9430</v>
      </c>
      <c r="N105" s="9"/>
      <c r="O105" s="9"/>
      <c r="P105" s="9"/>
      <c r="Q105" s="9"/>
      <c r="R105" s="37"/>
      <c r="S105" s="9"/>
      <c r="T105" s="9"/>
      <c r="U105" s="9"/>
      <c r="V105" s="38"/>
      <c r="W105" s="9"/>
      <c r="X105" s="9"/>
      <c r="Y105" s="9"/>
      <c r="Z105" s="9"/>
      <c r="AA105" s="9"/>
    </row>
    <row r="106" spans="1:27" ht="89.25" hidden="1" outlineLevel="1" x14ac:dyDescent="0.25">
      <c r="A106" s="116" t="s">
        <v>288</v>
      </c>
      <c r="B106" s="33"/>
      <c r="C106" s="109" t="s">
        <v>289</v>
      </c>
      <c r="D106" s="30" t="s">
        <v>36</v>
      </c>
      <c r="E106" s="155">
        <v>1</v>
      </c>
      <c r="F106" s="74">
        <v>1</v>
      </c>
      <c r="G106" s="73" t="s">
        <v>27</v>
      </c>
      <c r="H106" s="76"/>
      <c r="I106" s="133">
        <v>10233</v>
      </c>
      <c r="J106" s="112">
        <v>10233</v>
      </c>
      <c r="K106" s="90">
        <f t="shared" si="27"/>
        <v>0</v>
      </c>
      <c r="L106" s="75"/>
      <c r="M106" s="112">
        <v>10233</v>
      </c>
      <c r="N106" s="9"/>
      <c r="O106" s="9"/>
      <c r="P106" s="9"/>
      <c r="Q106" s="9"/>
      <c r="R106" s="37"/>
      <c r="S106" s="9"/>
      <c r="T106" s="9"/>
      <c r="U106" s="9"/>
      <c r="V106" s="38"/>
      <c r="W106" s="9"/>
      <c r="X106" s="9"/>
      <c r="Y106" s="9"/>
      <c r="Z106" s="9"/>
      <c r="AA106" s="9"/>
    </row>
    <row r="107" spans="1:27" ht="127.5" hidden="1" outlineLevel="1" x14ac:dyDescent="0.25">
      <c r="A107" s="116" t="s">
        <v>291</v>
      </c>
      <c r="B107" s="33"/>
      <c r="C107" s="109" t="s">
        <v>290</v>
      </c>
      <c r="D107" s="30" t="s">
        <v>36</v>
      </c>
      <c r="E107" s="155">
        <v>1</v>
      </c>
      <c r="F107" s="74">
        <v>1</v>
      </c>
      <c r="G107" s="73" t="s">
        <v>27</v>
      </c>
      <c r="H107" s="76"/>
      <c r="I107" s="133">
        <v>16000</v>
      </c>
      <c r="J107" s="112">
        <v>16000</v>
      </c>
      <c r="K107" s="90">
        <f t="shared" si="27"/>
        <v>0</v>
      </c>
      <c r="L107" s="75"/>
      <c r="M107" s="112">
        <v>16000</v>
      </c>
      <c r="N107" s="9"/>
      <c r="O107" s="9"/>
      <c r="P107" s="9"/>
      <c r="Q107" s="9"/>
      <c r="R107" s="37"/>
      <c r="S107" s="9"/>
      <c r="T107" s="9"/>
      <c r="U107" s="9"/>
      <c r="V107" s="38"/>
      <c r="W107" s="9"/>
      <c r="X107" s="9"/>
      <c r="Y107" s="9"/>
      <c r="Z107" s="9"/>
      <c r="AA107" s="9"/>
    </row>
    <row r="108" spans="1:27" ht="51" hidden="1" outlineLevel="1" x14ac:dyDescent="0.25">
      <c r="A108" s="116" t="s">
        <v>292</v>
      </c>
      <c r="B108" s="33"/>
      <c r="C108" s="109" t="s">
        <v>293</v>
      </c>
      <c r="D108" s="30" t="s">
        <v>36</v>
      </c>
      <c r="E108" s="155">
        <v>1</v>
      </c>
      <c r="F108" s="74">
        <v>1</v>
      </c>
      <c r="G108" s="73" t="s">
        <v>27</v>
      </c>
      <c r="H108" s="76"/>
      <c r="I108" s="133">
        <v>5297</v>
      </c>
      <c r="J108" s="112">
        <v>5297</v>
      </c>
      <c r="K108" s="90">
        <f t="shared" si="27"/>
        <v>0</v>
      </c>
      <c r="L108" s="75"/>
      <c r="M108" s="112">
        <v>5297</v>
      </c>
      <c r="N108" s="9"/>
      <c r="O108" s="9"/>
      <c r="P108" s="9"/>
      <c r="Q108" s="9"/>
      <c r="R108" s="37"/>
      <c r="S108" s="9"/>
      <c r="T108" s="9"/>
      <c r="U108" s="9"/>
      <c r="V108" s="38"/>
      <c r="W108" s="9"/>
      <c r="X108" s="9"/>
      <c r="Y108" s="9"/>
      <c r="Z108" s="9"/>
      <c r="AA108" s="9"/>
    </row>
    <row r="109" spans="1:27" ht="25.5" collapsed="1" x14ac:dyDescent="0.25">
      <c r="A109" s="115" t="s">
        <v>218</v>
      </c>
      <c r="B109" s="92"/>
      <c r="C109" s="137" t="s">
        <v>294</v>
      </c>
      <c r="D109" s="35" t="s">
        <v>36</v>
      </c>
      <c r="E109" s="36">
        <f>E110+E111</f>
        <v>2</v>
      </c>
      <c r="F109" s="36">
        <f>F110+F111</f>
        <v>2</v>
      </c>
      <c r="G109" s="73"/>
      <c r="H109" s="76"/>
      <c r="I109" s="131">
        <f>I110+I111</f>
        <v>20600</v>
      </c>
      <c r="J109" s="131">
        <f t="shared" ref="J109:K109" si="28">J110+J111</f>
        <v>20600</v>
      </c>
      <c r="K109" s="131">
        <f t="shared" si="28"/>
        <v>0</v>
      </c>
      <c r="L109" s="75"/>
      <c r="M109" s="131">
        <f t="shared" ref="M109" si="29">M110+M111</f>
        <v>20600</v>
      </c>
      <c r="N109" s="9"/>
      <c r="O109" s="9"/>
      <c r="P109" s="9"/>
      <c r="Q109" s="9"/>
      <c r="R109" s="119"/>
      <c r="S109" s="65"/>
      <c r="T109" s="65"/>
      <c r="U109" s="65"/>
      <c r="V109" s="120"/>
      <c r="W109" s="65"/>
      <c r="X109" s="65"/>
      <c r="Y109" s="65"/>
      <c r="Z109" s="9"/>
      <c r="AA109" s="9"/>
    </row>
    <row r="110" spans="1:27" ht="63.75" hidden="1" outlineLevel="1" x14ac:dyDescent="0.25">
      <c r="A110" s="116" t="s">
        <v>187</v>
      </c>
      <c r="B110" s="33"/>
      <c r="C110" s="109" t="s">
        <v>295</v>
      </c>
      <c r="D110" s="128" t="s">
        <v>36</v>
      </c>
      <c r="E110" s="13">
        <v>1</v>
      </c>
      <c r="F110" s="74">
        <v>1</v>
      </c>
      <c r="G110" s="73" t="s">
        <v>27</v>
      </c>
      <c r="H110" s="76"/>
      <c r="I110" s="133">
        <v>16800</v>
      </c>
      <c r="J110" s="133">
        <v>16800</v>
      </c>
      <c r="K110" s="90">
        <f t="shared" ref="K110:K111" si="30">I110-J110</f>
        <v>0</v>
      </c>
      <c r="L110" s="75"/>
      <c r="M110" s="133">
        <v>16800</v>
      </c>
      <c r="N110" s="9"/>
      <c r="O110" s="9"/>
      <c r="P110" s="9"/>
      <c r="Q110" s="9"/>
      <c r="R110" s="37"/>
      <c r="S110" s="9"/>
      <c r="T110" s="9"/>
      <c r="U110" s="9"/>
      <c r="V110" s="38"/>
      <c r="W110" s="9"/>
      <c r="X110" s="9"/>
      <c r="Y110" s="9"/>
      <c r="Z110" s="9"/>
      <c r="AA110" s="9"/>
    </row>
    <row r="111" spans="1:27" ht="38.25" hidden="1" outlineLevel="1" x14ac:dyDescent="0.25">
      <c r="A111" s="116" t="s">
        <v>219</v>
      </c>
      <c r="B111" s="33"/>
      <c r="C111" s="109" t="s">
        <v>296</v>
      </c>
      <c r="D111" s="128" t="s">
        <v>36</v>
      </c>
      <c r="E111" s="13">
        <v>1</v>
      </c>
      <c r="F111" s="74">
        <v>1</v>
      </c>
      <c r="G111" s="73" t="s">
        <v>27</v>
      </c>
      <c r="H111" s="76"/>
      <c r="I111" s="133">
        <v>3800</v>
      </c>
      <c r="J111" s="133">
        <v>3800</v>
      </c>
      <c r="K111" s="90">
        <f t="shared" si="30"/>
        <v>0</v>
      </c>
      <c r="L111" s="75"/>
      <c r="M111" s="133">
        <v>3800</v>
      </c>
      <c r="N111" s="9"/>
      <c r="O111" s="9"/>
      <c r="P111" s="9"/>
      <c r="Q111" s="9"/>
      <c r="R111" s="37"/>
      <c r="S111" s="9"/>
      <c r="T111" s="9"/>
      <c r="U111" s="9"/>
      <c r="V111" s="38"/>
      <c r="W111" s="9"/>
      <c r="X111" s="9"/>
      <c r="Y111" s="9"/>
      <c r="Z111" s="9"/>
      <c r="AA111" s="9"/>
    </row>
    <row r="112" spans="1:27" ht="25.5" collapsed="1" x14ac:dyDescent="0.25">
      <c r="A112" s="15">
        <v>3</v>
      </c>
      <c r="B112" s="33"/>
      <c r="C112" s="1" t="s">
        <v>66</v>
      </c>
      <c r="D112" s="27" t="s">
        <v>29</v>
      </c>
      <c r="E112" s="6">
        <f>E113+E118</f>
        <v>33</v>
      </c>
      <c r="F112" s="6">
        <f>F113+F118</f>
        <v>33</v>
      </c>
      <c r="G112" s="11"/>
      <c r="H112" s="76"/>
      <c r="I112" s="142">
        <f>I113+I117+I119+I127</f>
        <v>155469.9</v>
      </c>
      <c r="J112" s="142">
        <f t="shared" ref="J112:M112" si="31">J113+J117+J119+J127</f>
        <v>154828.9</v>
      </c>
      <c r="K112" s="142">
        <f t="shared" si="31"/>
        <v>641</v>
      </c>
      <c r="L112" s="75"/>
      <c r="M112" s="142">
        <f t="shared" si="31"/>
        <v>154828.9</v>
      </c>
      <c r="N112" s="9"/>
      <c r="O112" s="9"/>
      <c r="P112" s="9"/>
      <c r="Q112" s="9"/>
      <c r="R112" s="37"/>
      <c r="S112" s="9"/>
      <c r="T112" s="9"/>
      <c r="U112" s="9"/>
      <c r="V112" s="38"/>
      <c r="W112" s="9"/>
      <c r="X112" s="9"/>
      <c r="Y112" s="9"/>
      <c r="Z112" s="9"/>
      <c r="AA112" s="9"/>
    </row>
    <row r="113" spans="1:27" x14ac:dyDescent="0.25">
      <c r="A113" s="124" t="s">
        <v>191</v>
      </c>
      <c r="B113" s="33"/>
      <c r="C113" s="34" t="s">
        <v>67</v>
      </c>
      <c r="D113" s="35" t="s">
        <v>29</v>
      </c>
      <c r="E113" s="4">
        <f>SUM(E114:E116)</f>
        <v>21</v>
      </c>
      <c r="F113" s="4">
        <f>SUM(F114:F116)</f>
        <v>21</v>
      </c>
      <c r="G113" s="36"/>
      <c r="H113" s="76"/>
      <c r="I113" s="123">
        <f>SUM(I114:I116)</f>
        <v>18509.900000000001</v>
      </c>
      <c r="J113" s="123">
        <f t="shared" ref="J113:M113" si="32">SUM(J114:J116)</f>
        <v>18509.900000000001</v>
      </c>
      <c r="K113" s="123">
        <f t="shared" si="32"/>
        <v>0</v>
      </c>
      <c r="L113" s="75"/>
      <c r="M113" s="123">
        <f t="shared" si="32"/>
        <v>18509.900000000001</v>
      </c>
      <c r="N113" s="9"/>
      <c r="O113" s="9"/>
      <c r="P113" s="9"/>
      <c r="Q113" s="9"/>
      <c r="R113" s="37"/>
      <c r="S113" s="9"/>
      <c r="T113" s="9"/>
      <c r="U113" s="9"/>
      <c r="V113" s="38"/>
      <c r="W113" s="9"/>
      <c r="X113" s="9"/>
      <c r="Y113" s="9"/>
      <c r="Z113" s="9"/>
      <c r="AA113" s="9"/>
    </row>
    <row r="114" spans="1:27" hidden="1" outlineLevel="1" x14ac:dyDescent="0.25">
      <c r="A114" s="125" t="s">
        <v>297</v>
      </c>
      <c r="B114" s="33"/>
      <c r="C114" s="41" t="s">
        <v>68</v>
      </c>
      <c r="D114" s="30" t="s">
        <v>29</v>
      </c>
      <c r="E114" s="155">
        <v>16</v>
      </c>
      <c r="F114" s="70">
        <v>16</v>
      </c>
      <c r="G114" s="64" t="s">
        <v>27</v>
      </c>
      <c r="H114" s="76"/>
      <c r="I114" s="133">
        <v>11221.9</v>
      </c>
      <c r="J114" s="133">
        <v>11221.9</v>
      </c>
      <c r="K114" s="96">
        <f>I114-J114</f>
        <v>0</v>
      </c>
      <c r="L114" s="75"/>
      <c r="M114" s="133">
        <v>11221.9</v>
      </c>
      <c r="N114" s="9"/>
      <c r="O114" s="9"/>
      <c r="P114" s="9"/>
      <c r="Q114" s="9"/>
      <c r="R114" s="37"/>
      <c r="S114" s="9"/>
      <c r="T114" s="9"/>
      <c r="U114" s="9"/>
      <c r="V114" s="38"/>
      <c r="W114" s="9"/>
      <c r="X114" s="9"/>
      <c r="Y114" s="9"/>
      <c r="Z114" s="9"/>
      <c r="AA114" s="9"/>
    </row>
    <row r="115" spans="1:27" hidden="1" outlineLevel="1" x14ac:dyDescent="0.25">
      <c r="A115" s="125" t="s">
        <v>298</v>
      </c>
      <c r="B115" s="33"/>
      <c r="C115" s="109" t="s">
        <v>300</v>
      </c>
      <c r="D115" s="30" t="s">
        <v>29</v>
      </c>
      <c r="E115" s="13">
        <v>3</v>
      </c>
      <c r="F115" s="104">
        <v>3</v>
      </c>
      <c r="G115" s="73" t="s">
        <v>27</v>
      </c>
      <c r="H115" s="76"/>
      <c r="I115" s="133">
        <v>4977</v>
      </c>
      <c r="J115" s="133">
        <v>4977</v>
      </c>
      <c r="K115" s="96">
        <f t="shared" ref="K115:K116" si="33">I115-J115</f>
        <v>0</v>
      </c>
      <c r="L115" s="75"/>
      <c r="M115" s="133">
        <v>4977</v>
      </c>
      <c r="N115" s="9"/>
      <c r="O115" s="9"/>
      <c r="P115" s="9"/>
      <c r="Q115" s="9"/>
      <c r="R115" s="37"/>
      <c r="S115" s="9"/>
      <c r="T115" s="9"/>
      <c r="U115" s="9"/>
      <c r="V115" s="38"/>
      <c r="W115" s="9"/>
      <c r="X115" s="9"/>
      <c r="Y115" s="9"/>
      <c r="Z115" s="9"/>
      <c r="AA115" s="9"/>
    </row>
    <row r="116" spans="1:27" hidden="1" outlineLevel="1" x14ac:dyDescent="0.25">
      <c r="A116" s="125" t="s">
        <v>299</v>
      </c>
      <c r="B116" s="33"/>
      <c r="C116" s="109" t="s">
        <v>300</v>
      </c>
      <c r="D116" s="30" t="s">
        <v>29</v>
      </c>
      <c r="E116" s="13">
        <v>2</v>
      </c>
      <c r="F116" s="104">
        <v>2</v>
      </c>
      <c r="G116" s="73" t="s">
        <v>27</v>
      </c>
      <c r="H116" s="76"/>
      <c r="I116" s="133">
        <v>2311</v>
      </c>
      <c r="J116" s="133">
        <v>2311</v>
      </c>
      <c r="K116" s="96">
        <f t="shared" si="33"/>
        <v>0</v>
      </c>
      <c r="L116" s="75"/>
      <c r="M116" s="133">
        <v>2311</v>
      </c>
      <c r="N116" s="9"/>
      <c r="O116" s="9"/>
      <c r="P116" s="9"/>
      <c r="Q116" s="9"/>
      <c r="R116" s="37"/>
      <c r="S116" s="9"/>
      <c r="T116" s="9"/>
      <c r="U116" s="9"/>
      <c r="V116" s="38"/>
      <c r="W116" s="9"/>
      <c r="X116" s="9"/>
      <c r="Y116" s="9"/>
      <c r="Z116" s="9"/>
      <c r="AA116" s="9"/>
    </row>
    <row r="117" spans="1:27" collapsed="1" x14ac:dyDescent="0.25">
      <c r="A117" s="124" t="s">
        <v>192</v>
      </c>
      <c r="B117" s="33"/>
      <c r="C117" s="34" t="s">
        <v>69</v>
      </c>
      <c r="D117" s="35" t="s">
        <v>29</v>
      </c>
      <c r="E117" s="36">
        <f>E118</f>
        <v>12</v>
      </c>
      <c r="F117" s="36">
        <f>F118</f>
        <v>12</v>
      </c>
      <c r="G117" s="36"/>
      <c r="H117" s="76"/>
      <c r="I117" s="131">
        <f>I118</f>
        <v>73124</v>
      </c>
      <c r="J117" s="131">
        <f>J118</f>
        <v>73124</v>
      </c>
      <c r="K117" s="131">
        <f>K118</f>
        <v>0</v>
      </c>
      <c r="L117" s="75"/>
      <c r="M117" s="131">
        <f>M118</f>
        <v>73124</v>
      </c>
      <c r="N117" s="9"/>
      <c r="O117" s="9"/>
      <c r="P117" s="9"/>
      <c r="Q117" s="9"/>
      <c r="R117" s="37"/>
      <c r="S117" s="9"/>
      <c r="T117" s="9"/>
      <c r="U117" s="9"/>
      <c r="V117" s="38"/>
      <c r="W117" s="9"/>
      <c r="X117" s="9"/>
      <c r="Y117" s="9"/>
      <c r="Z117" s="9"/>
      <c r="AA117" s="9"/>
    </row>
    <row r="118" spans="1:27" ht="25.5" hidden="1" outlineLevel="1" x14ac:dyDescent="0.25">
      <c r="A118" s="125" t="s">
        <v>301</v>
      </c>
      <c r="B118" s="33"/>
      <c r="C118" s="41" t="s">
        <v>70</v>
      </c>
      <c r="D118" s="30" t="s">
        <v>29</v>
      </c>
      <c r="E118" s="155">
        <v>12</v>
      </c>
      <c r="F118" s="74">
        <v>12</v>
      </c>
      <c r="G118" s="64" t="s">
        <v>27</v>
      </c>
      <c r="H118" s="76"/>
      <c r="I118" s="133">
        <v>73124</v>
      </c>
      <c r="J118" s="112">
        <v>73124</v>
      </c>
      <c r="K118" s="96">
        <f>I118-J118</f>
        <v>0</v>
      </c>
      <c r="L118" s="75"/>
      <c r="M118" s="112">
        <v>73124</v>
      </c>
      <c r="N118" s="9"/>
      <c r="O118" s="9"/>
      <c r="P118" s="9"/>
      <c r="Q118" s="9"/>
      <c r="R118" s="37"/>
      <c r="S118" s="9"/>
      <c r="T118" s="9"/>
      <c r="U118" s="9"/>
      <c r="V118" s="38"/>
      <c r="W118" s="9"/>
      <c r="X118" s="9"/>
      <c r="Y118" s="9"/>
      <c r="Z118" s="9"/>
      <c r="AA118" s="9"/>
    </row>
    <row r="119" spans="1:27" collapsed="1" x14ac:dyDescent="0.25">
      <c r="A119" s="124" t="s">
        <v>234</v>
      </c>
      <c r="B119" s="33"/>
      <c r="C119" s="34" t="s">
        <v>71</v>
      </c>
      <c r="D119" s="35" t="s">
        <v>29</v>
      </c>
      <c r="E119" s="5">
        <f>SUM(E120:E124)</f>
        <v>14</v>
      </c>
      <c r="F119" s="5">
        <f>SUM(F120:F124)</f>
        <v>14</v>
      </c>
      <c r="G119" s="36"/>
      <c r="H119" s="76"/>
      <c r="I119" s="131">
        <f>SUM(I120:I126)</f>
        <v>52586</v>
      </c>
      <c r="J119" s="131">
        <f t="shared" ref="J119:M119" si="34">SUM(J120:J126)</f>
        <v>51945</v>
      </c>
      <c r="K119" s="131">
        <f t="shared" si="34"/>
        <v>641</v>
      </c>
      <c r="L119" s="75"/>
      <c r="M119" s="131">
        <f t="shared" si="34"/>
        <v>51945</v>
      </c>
      <c r="N119" s="9"/>
      <c r="O119" s="9"/>
      <c r="P119" s="9"/>
      <c r="Q119" s="9"/>
      <c r="R119" s="37"/>
      <c r="S119" s="9"/>
      <c r="T119" s="9"/>
      <c r="U119" s="9"/>
      <c r="V119" s="38"/>
      <c r="W119" s="9"/>
      <c r="X119" s="9"/>
      <c r="Y119" s="9"/>
      <c r="Z119" s="9"/>
      <c r="AA119" s="9"/>
    </row>
    <row r="120" spans="1:27" ht="22.5" hidden="1" outlineLevel="1" x14ac:dyDescent="0.25">
      <c r="A120" s="125" t="s">
        <v>302</v>
      </c>
      <c r="B120" s="33"/>
      <c r="C120" s="41" t="s">
        <v>72</v>
      </c>
      <c r="D120" s="30" t="s">
        <v>29</v>
      </c>
      <c r="E120" s="155">
        <v>2</v>
      </c>
      <c r="F120" s="74">
        <v>2</v>
      </c>
      <c r="G120" s="73" t="s">
        <v>27</v>
      </c>
      <c r="H120" s="76"/>
      <c r="I120" s="89">
        <v>21428</v>
      </c>
      <c r="J120" s="89">
        <v>21380</v>
      </c>
      <c r="K120" s="90">
        <f t="shared" ref="K120:K126" si="35">I120-J120</f>
        <v>48</v>
      </c>
      <c r="L120" s="72" t="s">
        <v>184</v>
      </c>
      <c r="M120" s="89">
        <v>21380</v>
      </c>
      <c r="N120" s="9"/>
      <c r="O120" s="9"/>
      <c r="P120" s="9"/>
      <c r="Q120" s="9"/>
      <c r="R120" s="37"/>
      <c r="S120" s="9"/>
      <c r="T120" s="9"/>
      <c r="U120" s="9"/>
      <c r="V120" s="38"/>
      <c r="W120" s="9"/>
      <c r="X120" s="9"/>
      <c r="Y120" s="9"/>
      <c r="Z120" s="9"/>
      <c r="AA120" s="9"/>
    </row>
    <row r="121" spans="1:27" ht="22.5" hidden="1" outlineLevel="1" x14ac:dyDescent="0.25">
      <c r="A121" s="125" t="s">
        <v>303</v>
      </c>
      <c r="B121" s="33"/>
      <c r="C121" s="41" t="s">
        <v>73</v>
      </c>
      <c r="D121" s="30" t="s">
        <v>29</v>
      </c>
      <c r="E121" s="155">
        <v>3</v>
      </c>
      <c r="F121" s="74">
        <v>3</v>
      </c>
      <c r="G121" s="73" t="s">
        <v>27</v>
      </c>
      <c r="H121" s="76"/>
      <c r="I121" s="89">
        <v>4500</v>
      </c>
      <c r="J121" s="89">
        <v>4488</v>
      </c>
      <c r="K121" s="90">
        <f t="shared" si="35"/>
        <v>12</v>
      </c>
      <c r="L121" s="72" t="s">
        <v>184</v>
      </c>
      <c r="M121" s="89">
        <v>4488</v>
      </c>
      <c r="N121" s="9"/>
      <c r="O121" s="9"/>
      <c r="P121" s="9"/>
      <c r="Q121" s="9"/>
      <c r="R121" s="37"/>
      <c r="S121" s="9"/>
      <c r="T121" s="9"/>
      <c r="U121" s="9"/>
      <c r="V121" s="38"/>
      <c r="W121" s="9"/>
      <c r="X121" s="9"/>
      <c r="Y121" s="9"/>
      <c r="Z121" s="9"/>
      <c r="AA121" s="9"/>
    </row>
    <row r="122" spans="1:27" ht="22.5" hidden="1" outlineLevel="1" x14ac:dyDescent="0.25">
      <c r="A122" s="125" t="s">
        <v>304</v>
      </c>
      <c r="B122" s="33"/>
      <c r="C122" s="41" t="s">
        <v>74</v>
      </c>
      <c r="D122" s="30" t="s">
        <v>29</v>
      </c>
      <c r="E122" s="155">
        <v>2</v>
      </c>
      <c r="F122" s="74">
        <v>2</v>
      </c>
      <c r="G122" s="73" t="s">
        <v>27</v>
      </c>
      <c r="H122" s="76"/>
      <c r="I122" s="89">
        <v>1142</v>
      </c>
      <c r="J122" s="89">
        <v>1140</v>
      </c>
      <c r="K122" s="90">
        <f t="shared" si="35"/>
        <v>2</v>
      </c>
      <c r="L122" s="72" t="s">
        <v>184</v>
      </c>
      <c r="M122" s="89">
        <v>1140</v>
      </c>
      <c r="N122" s="9"/>
      <c r="O122" s="9"/>
      <c r="P122" s="9"/>
      <c r="Q122" s="9"/>
      <c r="R122" s="37"/>
      <c r="S122" s="9"/>
      <c r="T122" s="9"/>
      <c r="U122" s="9"/>
      <c r="V122" s="38"/>
      <c r="W122" s="9"/>
      <c r="X122" s="9"/>
      <c r="Y122" s="9"/>
      <c r="Z122" s="9"/>
      <c r="AA122" s="9"/>
    </row>
    <row r="123" spans="1:27" ht="22.5" hidden="1" outlineLevel="1" x14ac:dyDescent="0.25">
      <c r="A123" s="125" t="s">
        <v>305</v>
      </c>
      <c r="B123" s="33"/>
      <c r="C123" s="41" t="s">
        <v>75</v>
      </c>
      <c r="D123" s="30" t="s">
        <v>29</v>
      </c>
      <c r="E123" s="155">
        <v>2</v>
      </c>
      <c r="F123" s="74">
        <v>2</v>
      </c>
      <c r="G123" s="73" t="s">
        <v>27</v>
      </c>
      <c r="H123" s="76"/>
      <c r="I123" s="89">
        <v>17142</v>
      </c>
      <c r="J123" s="89">
        <v>16628</v>
      </c>
      <c r="K123" s="90">
        <f t="shared" si="35"/>
        <v>514</v>
      </c>
      <c r="L123" s="72" t="s">
        <v>184</v>
      </c>
      <c r="M123" s="89">
        <v>16628</v>
      </c>
      <c r="N123" s="9"/>
      <c r="O123" s="9"/>
      <c r="P123" s="9"/>
      <c r="Q123" s="9"/>
      <c r="R123" s="37"/>
      <c r="S123" s="9"/>
      <c r="T123" s="9"/>
      <c r="U123" s="9"/>
      <c r="V123" s="38"/>
      <c r="W123" s="9"/>
      <c r="X123" s="9"/>
      <c r="Y123" s="9"/>
      <c r="Z123" s="9"/>
      <c r="AA123" s="9"/>
    </row>
    <row r="124" spans="1:27" ht="22.5" hidden="1" outlineLevel="1" x14ac:dyDescent="0.25">
      <c r="A124" s="125" t="s">
        <v>306</v>
      </c>
      <c r="B124" s="33"/>
      <c r="C124" s="41" t="s">
        <v>76</v>
      </c>
      <c r="D124" s="30" t="s">
        <v>29</v>
      </c>
      <c r="E124" s="155">
        <v>5</v>
      </c>
      <c r="F124" s="74">
        <v>5</v>
      </c>
      <c r="G124" s="73" t="s">
        <v>27</v>
      </c>
      <c r="H124" s="76"/>
      <c r="I124" s="89">
        <v>2145</v>
      </c>
      <c r="J124" s="89">
        <v>2080</v>
      </c>
      <c r="K124" s="90">
        <f t="shared" si="35"/>
        <v>65</v>
      </c>
      <c r="L124" s="72" t="s">
        <v>184</v>
      </c>
      <c r="M124" s="89">
        <v>2080</v>
      </c>
      <c r="N124" s="9"/>
      <c r="O124" s="9"/>
      <c r="P124" s="9"/>
      <c r="Q124" s="9"/>
      <c r="R124" s="37"/>
      <c r="S124" s="9"/>
      <c r="T124" s="9"/>
      <c r="U124" s="9"/>
      <c r="V124" s="38"/>
      <c r="W124" s="9"/>
      <c r="X124" s="9"/>
      <c r="Y124" s="9"/>
      <c r="Z124" s="9"/>
      <c r="AA124" s="9"/>
    </row>
    <row r="125" spans="1:27" hidden="1" outlineLevel="1" x14ac:dyDescent="0.25">
      <c r="A125" s="125" t="s">
        <v>307</v>
      </c>
      <c r="B125" s="33"/>
      <c r="C125" s="139" t="s">
        <v>309</v>
      </c>
      <c r="D125" s="30" t="s">
        <v>29</v>
      </c>
      <c r="E125" s="155">
        <v>1</v>
      </c>
      <c r="F125" s="74">
        <v>1</v>
      </c>
      <c r="G125" s="73" t="s">
        <v>27</v>
      </c>
      <c r="H125" s="76"/>
      <c r="I125" s="112">
        <v>2784</v>
      </c>
      <c r="J125" s="89">
        <v>2784</v>
      </c>
      <c r="K125" s="90">
        <f t="shared" si="35"/>
        <v>0</v>
      </c>
      <c r="L125" s="72"/>
      <c r="M125" s="89">
        <v>2784</v>
      </c>
      <c r="N125" s="9"/>
      <c r="O125" s="9"/>
      <c r="P125" s="9"/>
      <c r="Q125" s="9"/>
      <c r="R125" s="37"/>
      <c r="S125" s="9"/>
      <c r="T125" s="9"/>
      <c r="U125" s="9"/>
      <c r="V125" s="38"/>
      <c r="W125" s="9"/>
      <c r="X125" s="9"/>
      <c r="Y125" s="9"/>
      <c r="Z125" s="9"/>
      <c r="AA125" s="9"/>
    </row>
    <row r="126" spans="1:27" hidden="1" outlineLevel="1" x14ac:dyDescent="0.25">
      <c r="A126" s="125" t="s">
        <v>308</v>
      </c>
      <c r="B126" s="33"/>
      <c r="C126" s="139" t="s">
        <v>310</v>
      </c>
      <c r="D126" s="30" t="s">
        <v>29</v>
      </c>
      <c r="E126" s="155">
        <v>1</v>
      </c>
      <c r="F126" s="74">
        <v>1</v>
      </c>
      <c r="G126" s="73" t="s">
        <v>27</v>
      </c>
      <c r="H126" s="76"/>
      <c r="I126" s="112">
        <v>3445</v>
      </c>
      <c r="J126" s="89">
        <v>3445</v>
      </c>
      <c r="K126" s="90">
        <f t="shared" si="35"/>
        <v>0</v>
      </c>
      <c r="L126" s="75"/>
      <c r="M126" s="89">
        <v>3445</v>
      </c>
      <c r="N126" s="9"/>
      <c r="O126" s="9"/>
      <c r="P126" s="9"/>
      <c r="Q126" s="9"/>
      <c r="R126" s="37"/>
      <c r="S126" s="9"/>
      <c r="T126" s="9"/>
      <c r="U126" s="9"/>
      <c r="V126" s="38"/>
      <c r="W126" s="9"/>
      <c r="X126" s="9"/>
      <c r="Y126" s="9"/>
      <c r="Z126" s="9"/>
      <c r="AA126" s="9"/>
    </row>
    <row r="127" spans="1:27" ht="25.5" collapsed="1" x14ac:dyDescent="0.25">
      <c r="A127" s="124" t="s">
        <v>235</v>
      </c>
      <c r="B127" s="33"/>
      <c r="C127" s="137" t="s">
        <v>311</v>
      </c>
      <c r="D127" s="35" t="s">
        <v>29</v>
      </c>
      <c r="E127" s="4">
        <f>E128</f>
        <v>2</v>
      </c>
      <c r="F127" s="36">
        <f>F128</f>
        <v>2</v>
      </c>
      <c r="G127" s="73"/>
      <c r="H127" s="76"/>
      <c r="I127" s="123">
        <f>I128</f>
        <v>11250</v>
      </c>
      <c r="J127" s="123">
        <f t="shared" ref="J127:M127" si="36">J128</f>
        <v>11250</v>
      </c>
      <c r="K127" s="123">
        <f t="shared" si="36"/>
        <v>0</v>
      </c>
      <c r="L127" s="75"/>
      <c r="M127" s="123">
        <f t="shared" si="36"/>
        <v>11250</v>
      </c>
      <c r="N127" s="9"/>
      <c r="O127" s="9"/>
      <c r="P127" s="9"/>
      <c r="Q127" s="9"/>
      <c r="R127" s="37"/>
      <c r="S127" s="9"/>
      <c r="T127" s="9"/>
      <c r="U127" s="9"/>
      <c r="V127" s="38"/>
      <c r="W127" s="9"/>
      <c r="X127" s="9"/>
      <c r="Y127" s="9"/>
      <c r="Z127" s="9"/>
      <c r="AA127" s="9"/>
    </row>
    <row r="128" spans="1:27" hidden="1" outlineLevel="1" x14ac:dyDescent="0.25">
      <c r="A128" s="125" t="s">
        <v>312</v>
      </c>
      <c r="B128" s="33"/>
      <c r="C128" s="139" t="s">
        <v>313</v>
      </c>
      <c r="D128" s="128" t="s">
        <v>29</v>
      </c>
      <c r="E128" s="49">
        <v>2</v>
      </c>
      <c r="F128" s="74">
        <v>2</v>
      </c>
      <c r="G128" s="73" t="s">
        <v>27</v>
      </c>
      <c r="H128" s="76"/>
      <c r="I128" s="133">
        <v>11250</v>
      </c>
      <c r="J128" s="89">
        <v>11250</v>
      </c>
      <c r="K128" s="90">
        <f>I128-J128</f>
        <v>0</v>
      </c>
      <c r="L128" s="75"/>
      <c r="M128" s="89">
        <v>11250</v>
      </c>
      <c r="N128" s="9"/>
      <c r="O128" s="9"/>
      <c r="P128" s="9"/>
      <c r="Q128" s="9"/>
      <c r="R128" s="37"/>
      <c r="S128" s="9"/>
      <c r="T128" s="9"/>
      <c r="U128" s="9"/>
      <c r="V128" s="38"/>
      <c r="W128" s="9"/>
      <c r="X128" s="9"/>
      <c r="Y128" s="9"/>
      <c r="Z128" s="9"/>
      <c r="AA128" s="9"/>
    </row>
    <row r="129" spans="1:27" collapsed="1" x14ac:dyDescent="0.25">
      <c r="A129" s="102" t="s">
        <v>314</v>
      </c>
      <c r="B129" s="33"/>
      <c r="C129" s="1" t="s">
        <v>77</v>
      </c>
      <c r="D129" s="27" t="s">
        <v>29</v>
      </c>
      <c r="E129" s="11">
        <f>E130+E131+E132+E133</f>
        <v>5</v>
      </c>
      <c r="F129" s="11">
        <f>F130+F131+F132+F133</f>
        <v>5</v>
      </c>
      <c r="G129" s="11"/>
      <c r="H129" s="76"/>
      <c r="I129" s="97">
        <f>SUM(I130:I133)</f>
        <v>159982</v>
      </c>
      <c r="J129" s="97">
        <f>SUM(J130:J133)</f>
        <v>159982</v>
      </c>
      <c r="K129" s="97">
        <f>SUM(K130:K133)</f>
        <v>0</v>
      </c>
      <c r="L129" s="75"/>
      <c r="M129" s="97">
        <f>SUM(M130:M133)</f>
        <v>159982</v>
      </c>
      <c r="N129" s="9"/>
      <c r="O129" s="9"/>
      <c r="P129" s="9"/>
      <c r="Q129" s="9"/>
      <c r="R129" s="37"/>
      <c r="S129" s="9"/>
      <c r="T129" s="9"/>
      <c r="U129" s="9"/>
      <c r="V129" s="38"/>
      <c r="W129" s="9"/>
      <c r="X129" s="9"/>
      <c r="Y129" s="9"/>
      <c r="Z129" s="9"/>
      <c r="AA129" s="9"/>
    </row>
    <row r="130" spans="1:27" ht="12.75" hidden="1" customHeight="1" outlineLevel="1" x14ac:dyDescent="0.25">
      <c r="A130" s="116" t="s">
        <v>281</v>
      </c>
      <c r="B130" s="33"/>
      <c r="C130" s="51" t="s">
        <v>78</v>
      </c>
      <c r="D130" s="30" t="s">
        <v>29</v>
      </c>
      <c r="E130" s="5">
        <v>1</v>
      </c>
      <c r="F130" s="5">
        <f>E130</f>
        <v>1</v>
      </c>
      <c r="G130" s="64" t="s">
        <v>27</v>
      </c>
      <c r="H130" s="76"/>
      <c r="I130" s="133">
        <v>30400</v>
      </c>
      <c r="J130" s="89">
        <v>30400</v>
      </c>
      <c r="K130" s="90">
        <f t="shared" ref="K130:K133" si="37">I130-J130</f>
        <v>0</v>
      </c>
      <c r="L130" s="64"/>
      <c r="M130" s="89">
        <f>J130</f>
        <v>30400</v>
      </c>
      <c r="N130" s="9"/>
      <c r="O130" s="9"/>
      <c r="P130" s="9"/>
      <c r="Q130" s="9"/>
      <c r="R130" s="37"/>
      <c r="S130" s="9"/>
      <c r="T130" s="9"/>
      <c r="U130" s="9"/>
      <c r="V130" s="38"/>
      <c r="W130" s="9"/>
      <c r="X130" s="9"/>
      <c r="Y130" s="9"/>
      <c r="Z130" s="9"/>
      <c r="AA130" s="9"/>
    </row>
    <row r="131" spans="1:27" hidden="1" outlineLevel="1" x14ac:dyDescent="0.25">
      <c r="A131" s="116" t="s">
        <v>185</v>
      </c>
      <c r="B131" s="33"/>
      <c r="C131" s="41" t="s">
        <v>79</v>
      </c>
      <c r="D131" s="30" t="s">
        <v>29</v>
      </c>
      <c r="E131" s="5">
        <v>1</v>
      </c>
      <c r="F131" s="5">
        <v>1</v>
      </c>
      <c r="G131" s="64" t="s">
        <v>27</v>
      </c>
      <c r="H131" s="76"/>
      <c r="I131" s="133">
        <v>45982</v>
      </c>
      <c r="J131" s="89">
        <v>45982</v>
      </c>
      <c r="K131" s="90">
        <f t="shared" si="37"/>
        <v>0</v>
      </c>
      <c r="L131" s="64"/>
      <c r="M131" s="89">
        <f t="shared" ref="M131:M133" si="38">J131</f>
        <v>45982</v>
      </c>
      <c r="N131" s="9"/>
      <c r="O131" s="9"/>
      <c r="P131" s="9"/>
      <c r="Q131" s="9"/>
      <c r="R131" s="37"/>
      <c r="S131" s="9"/>
      <c r="T131" s="9"/>
      <c r="U131" s="9"/>
      <c r="V131" s="38"/>
      <c r="W131" s="9"/>
      <c r="X131" s="9"/>
      <c r="Y131" s="9"/>
      <c r="Z131" s="9"/>
      <c r="AA131" s="9"/>
    </row>
    <row r="132" spans="1:27" ht="25.5" hidden="1" outlineLevel="1" x14ac:dyDescent="0.25">
      <c r="A132" s="116" t="s">
        <v>190</v>
      </c>
      <c r="B132" s="33"/>
      <c r="C132" s="109" t="s">
        <v>315</v>
      </c>
      <c r="D132" s="128" t="s">
        <v>29</v>
      </c>
      <c r="E132" s="49">
        <v>2</v>
      </c>
      <c r="F132" s="5">
        <v>2</v>
      </c>
      <c r="G132" s="73" t="s">
        <v>27</v>
      </c>
      <c r="H132" s="76"/>
      <c r="I132" s="133">
        <v>60800</v>
      </c>
      <c r="J132" s="89">
        <v>60800</v>
      </c>
      <c r="K132" s="90">
        <f t="shared" si="37"/>
        <v>0</v>
      </c>
      <c r="L132" s="73"/>
      <c r="M132" s="89">
        <f t="shared" si="38"/>
        <v>60800</v>
      </c>
      <c r="N132" s="9"/>
      <c r="O132" s="9"/>
      <c r="P132" s="9"/>
      <c r="Q132" s="9"/>
      <c r="R132" s="37"/>
      <c r="S132" s="9"/>
      <c r="T132" s="9"/>
      <c r="U132" s="9"/>
      <c r="V132" s="38"/>
      <c r="W132" s="9"/>
      <c r="X132" s="9"/>
      <c r="Y132" s="9"/>
      <c r="Z132" s="9"/>
      <c r="AA132" s="9"/>
    </row>
    <row r="133" spans="1:27" ht="25.5" hidden="1" outlineLevel="1" x14ac:dyDescent="0.25">
      <c r="A133" s="116" t="s">
        <v>193</v>
      </c>
      <c r="B133" s="33"/>
      <c r="C133" s="109" t="s">
        <v>316</v>
      </c>
      <c r="D133" s="128" t="s">
        <v>29</v>
      </c>
      <c r="E133" s="159">
        <v>1</v>
      </c>
      <c r="F133" s="5">
        <v>1</v>
      </c>
      <c r="G133" s="73" t="s">
        <v>27</v>
      </c>
      <c r="H133" s="76"/>
      <c r="I133" s="133">
        <v>22800</v>
      </c>
      <c r="J133" s="89">
        <v>22800</v>
      </c>
      <c r="K133" s="90">
        <f t="shared" si="37"/>
        <v>0</v>
      </c>
      <c r="L133" s="73"/>
      <c r="M133" s="89">
        <f t="shared" si="38"/>
        <v>22800</v>
      </c>
      <c r="N133" s="9"/>
      <c r="O133" s="9"/>
      <c r="P133" s="9"/>
      <c r="Q133" s="9"/>
      <c r="R133" s="49"/>
      <c r="S133" s="49"/>
      <c r="T133" s="49"/>
      <c r="U133" s="49"/>
      <c r="V133" s="49"/>
      <c r="W133" s="49"/>
      <c r="X133" s="49"/>
      <c r="Y133" s="49"/>
      <c r="Z133" s="9"/>
      <c r="AA133" s="9"/>
    </row>
    <row r="134" spans="1:27" collapsed="1" x14ac:dyDescent="0.25">
      <c r="A134" s="158"/>
      <c r="B134" s="158"/>
      <c r="C134" s="1" t="s">
        <v>160</v>
      </c>
      <c r="D134" s="159"/>
      <c r="E134" s="159"/>
      <c r="F134" s="31"/>
      <c r="G134" s="160"/>
      <c r="H134" s="76"/>
      <c r="I134" s="63">
        <f>I135+I145+I149+I152+I160+I281</f>
        <v>414055</v>
      </c>
      <c r="J134" s="63">
        <f>J135+J145+J149+J152+J160+J281</f>
        <v>405288</v>
      </c>
      <c r="K134" s="63">
        <f>K135+K145+K149+K152+K160+K281</f>
        <v>8767</v>
      </c>
      <c r="L134" s="165"/>
      <c r="M134" s="63">
        <f>M135+M145+M149+M152+M160+M281</f>
        <v>405424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15">
        <v>1</v>
      </c>
      <c r="B135" s="158"/>
      <c r="C135" s="52" t="s">
        <v>80</v>
      </c>
      <c r="D135" s="11" t="s">
        <v>26</v>
      </c>
      <c r="E135" s="80">
        <f>SUM(E136:E144)</f>
        <v>2745</v>
      </c>
      <c r="F135" s="71">
        <f>SUM(F136:F144)</f>
        <v>3228.7400000000002</v>
      </c>
      <c r="G135" s="161"/>
      <c r="H135" s="76"/>
      <c r="I135" s="80">
        <f>SUM(I136:I144)</f>
        <v>196455</v>
      </c>
      <c r="J135" s="80">
        <f t="shared" ref="J135:K135" si="39">SUM(J136:J144)</f>
        <v>196455</v>
      </c>
      <c r="K135" s="80">
        <f t="shared" si="39"/>
        <v>0</v>
      </c>
      <c r="L135" s="165"/>
      <c r="M135" s="80">
        <f>SUM(M136:M144)</f>
        <v>196455</v>
      </c>
      <c r="N135" s="158"/>
      <c r="O135" s="158"/>
      <c r="P135" s="158"/>
      <c r="Q135" s="158"/>
      <c r="R135" s="158"/>
      <c r="S135" s="9"/>
      <c r="T135" s="15">
        <v>59.7</v>
      </c>
      <c r="U135" s="15">
        <v>59.61</v>
      </c>
      <c r="V135" s="158"/>
      <c r="W135" s="158"/>
      <c r="X135" s="158"/>
      <c r="Y135" s="158"/>
      <c r="Z135" s="64"/>
      <c r="AA135" s="9"/>
    </row>
    <row r="136" spans="1:27" ht="69.75" hidden="1" customHeight="1" outlineLevel="1" x14ac:dyDescent="0.25">
      <c r="A136" s="152" t="s">
        <v>183</v>
      </c>
      <c r="B136" s="180" t="s">
        <v>131</v>
      </c>
      <c r="C136" s="53" t="s">
        <v>82</v>
      </c>
      <c r="D136" s="155" t="s">
        <v>26</v>
      </c>
      <c r="E136" s="13">
        <v>85</v>
      </c>
      <c r="F136" s="85">
        <v>400.6</v>
      </c>
      <c r="G136" s="180" t="s">
        <v>27</v>
      </c>
      <c r="H136" s="76"/>
      <c r="I136" s="155">
        <v>20639</v>
      </c>
      <c r="J136" s="157">
        <v>20639</v>
      </c>
      <c r="K136" s="156">
        <f>I136-J136</f>
        <v>0</v>
      </c>
      <c r="L136" s="165"/>
      <c r="M136" s="157">
        <v>20639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64" t="s">
        <v>81</v>
      </c>
      <c r="AA136" s="9"/>
    </row>
    <row r="137" spans="1:27" ht="73.5" hidden="1" customHeight="1" outlineLevel="1" x14ac:dyDescent="0.25">
      <c r="A137" s="152" t="s">
        <v>199</v>
      </c>
      <c r="B137" s="181"/>
      <c r="C137" s="53" t="s">
        <v>83</v>
      </c>
      <c r="D137" s="155" t="s">
        <v>26</v>
      </c>
      <c r="E137" s="155">
        <v>296</v>
      </c>
      <c r="F137" s="84">
        <v>354.52</v>
      </c>
      <c r="G137" s="181"/>
      <c r="H137" s="76"/>
      <c r="I137" s="155">
        <v>21355</v>
      </c>
      <c r="J137" s="157">
        <v>21355</v>
      </c>
      <c r="K137" s="156">
        <f t="shared" ref="K137:K141" si="40">I137-J137</f>
        <v>0</v>
      </c>
      <c r="L137" s="165"/>
      <c r="M137" s="157">
        <v>21355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64" t="s">
        <v>81</v>
      </c>
      <c r="AA137" s="9"/>
    </row>
    <row r="138" spans="1:27" ht="71.25" hidden="1" customHeight="1" outlineLevel="1" x14ac:dyDescent="0.25">
      <c r="A138" s="152" t="s">
        <v>200</v>
      </c>
      <c r="B138" s="181"/>
      <c r="C138" s="53" t="s">
        <v>84</v>
      </c>
      <c r="D138" s="155" t="s">
        <v>26</v>
      </c>
      <c r="E138" s="155">
        <v>434</v>
      </c>
      <c r="F138" s="84">
        <v>523.49</v>
      </c>
      <c r="G138" s="181"/>
      <c r="H138" s="76"/>
      <c r="I138" s="155">
        <v>27761</v>
      </c>
      <c r="J138" s="157">
        <v>27761</v>
      </c>
      <c r="K138" s="156">
        <f t="shared" si="40"/>
        <v>0</v>
      </c>
      <c r="L138" s="165"/>
      <c r="M138" s="157">
        <v>27761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64" t="s">
        <v>81</v>
      </c>
      <c r="AA138" s="9"/>
    </row>
    <row r="139" spans="1:27" ht="74.25" hidden="1" customHeight="1" outlineLevel="1" x14ac:dyDescent="0.25">
      <c r="A139" s="152" t="s">
        <v>203</v>
      </c>
      <c r="B139" s="181"/>
      <c r="C139" s="53" t="s">
        <v>85</v>
      </c>
      <c r="D139" s="155" t="s">
        <v>26</v>
      </c>
      <c r="E139" s="155">
        <v>241</v>
      </c>
      <c r="F139" s="84">
        <v>232.23</v>
      </c>
      <c r="G139" s="181"/>
      <c r="H139" s="76"/>
      <c r="I139" s="155">
        <v>22468</v>
      </c>
      <c r="J139" s="157">
        <v>22468</v>
      </c>
      <c r="K139" s="156">
        <f t="shared" si="40"/>
        <v>0</v>
      </c>
      <c r="L139" s="165"/>
      <c r="M139" s="157">
        <v>22468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64" t="s">
        <v>81</v>
      </c>
      <c r="AA139" s="9"/>
    </row>
    <row r="140" spans="1:27" ht="76.5" hidden="1" customHeight="1" outlineLevel="1" x14ac:dyDescent="0.25">
      <c r="A140" s="152" t="s">
        <v>204</v>
      </c>
      <c r="B140" s="181"/>
      <c r="C140" s="53" t="s">
        <v>86</v>
      </c>
      <c r="D140" s="155" t="s">
        <v>26</v>
      </c>
      <c r="E140" s="155">
        <v>73</v>
      </c>
      <c r="F140" s="84">
        <v>199.2</v>
      </c>
      <c r="G140" s="181"/>
      <c r="H140" s="76"/>
      <c r="I140" s="155">
        <v>11894</v>
      </c>
      <c r="J140" s="157">
        <v>11894</v>
      </c>
      <c r="K140" s="156">
        <f t="shared" si="40"/>
        <v>0</v>
      </c>
      <c r="L140" s="165"/>
      <c r="M140" s="157">
        <v>11894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64" t="s">
        <v>81</v>
      </c>
      <c r="AA140" s="9"/>
    </row>
    <row r="141" spans="1:27" ht="101.25" hidden="1" customHeight="1" outlineLevel="1" x14ac:dyDescent="0.25">
      <c r="A141" s="152" t="s">
        <v>205</v>
      </c>
      <c r="B141" s="181"/>
      <c r="C141" s="53" t="s">
        <v>87</v>
      </c>
      <c r="D141" s="155" t="s">
        <v>26</v>
      </c>
      <c r="E141" s="155">
        <v>228</v>
      </c>
      <c r="F141" s="84">
        <v>217.18</v>
      </c>
      <c r="G141" s="181"/>
      <c r="H141" s="76"/>
      <c r="I141" s="155">
        <v>21233</v>
      </c>
      <c r="J141" s="157">
        <v>21233</v>
      </c>
      <c r="K141" s="156">
        <f t="shared" si="40"/>
        <v>0</v>
      </c>
      <c r="L141" s="165"/>
      <c r="M141" s="157">
        <v>21233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64" t="s">
        <v>81</v>
      </c>
      <c r="AA141" s="9"/>
    </row>
    <row r="142" spans="1:27" ht="79.5" hidden="1" customHeight="1" outlineLevel="1" x14ac:dyDescent="0.25">
      <c r="A142" s="152" t="s">
        <v>206</v>
      </c>
      <c r="B142" s="181"/>
      <c r="C142" s="53" t="s">
        <v>88</v>
      </c>
      <c r="D142" s="155" t="s">
        <v>26</v>
      </c>
      <c r="E142" s="13">
        <v>435</v>
      </c>
      <c r="F142" s="86">
        <v>406.72</v>
      </c>
      <c r="G142" s="181"/>
      <c r="H142" s="76"/>
      <c r="I142" s="155">
        <v>20156</v>
      </c>
      <c r="J142" s="157">
        <v>20156</v>
      </c>
      <c r="K142" s="156">
        <f>I142-J142</f>
        <v>0</v>
      </c>
      <c r="L142" s="165"/>
      <c r="M142" s="157">
        <v>20156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64" t="s">
        <v>81</v>
      </c>
      <c r="AA142" s="9"/>
    </row>
    <row r="143" spans="1:27" ht="49.5" hidden="1" customHeight="1" outlineLevel="1" x14ac:dyDescent="0.25">
      <c r="A143" s="152" t="s">
        <v>207</v>
      </c>
      <c r="B143" s="181"/>
      <c r="C143" s="53" t="s">
        <v>166</v>
      </c>
      <c r="D143" s="155" t="s">
        <v>26</v>
      </c>
      <c r="E143" s="13">
        <v>133</v>
      </c>
      <c r="F143" s="86">
        <v>148.69999999999999</v>
      </c>
      <c r="G143" s="181"/>
      <c r="H143" s="76"/>
      <c r="I143" s="155">
        <v>9201</v>
      </c>
      <c r="J143" s="157">
        <v>9201</v>
      </c>
      <c r="K143" s="156">
        <f t="shared" ref="K143:K144" si="41">I143-J143</f>
        <v>0</v>
      </c>
      <c r="L143" s="165"/>
      <c r="M143" s="157">
        <v>9201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64"/>
      <c r="AA143" s="9"/>
    </row>
    <row r="144" spans="1:27" ht="55.5" hidden="1" customHeight="1" outlineLevel="1" x14ac:dyDescent="0.25">
      <c r="A144" s="152" t="s">
        <v>208</v>
      </c>
      <c r="B144" s="181"/>
      <c r="C144" s="53" t="s">
        <v>167</v>
      </c>
      <c r="D144" s="155" t="s">
        <v>26</v>
      </c>
      <c r="E144" s="13">
        <v>820</v>
      </c>
      <c r="F144" s="86">
        <v>746.1</v>
      </c>
      <c r="G144" s="181"/>
      <c r="H144" s="76"/>
      <c r="I144" s="155">
        <v>41748</v>
      </c>
      <c r="J144" s="157">
        <v>41748</v>
      </c>
      <c r="K144" s="156">
        <f t="shared" si="41"/>
        <v>0</v>
      </c>
      <c r="L144" s="165"/>
      <c r="M144" s="157">
        <v>41748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64"/>
      <c r="AA144" s="9"/>
    </row>
    <row r="145" spans="1:27" collapsed="1" x14ac:dyDescent="0.25">
      <c r="A145" s="15">
        <v>2</v>
      </c>
      <c r="B145" s="181"/>
      <c r="C145" s="54" t="s">
        <v>89</v>
      </c>
      <c r="D145" s="14" t="s">
        <v>34</v>
      </c>
      <c r="E145" s="177">
        <f>SUM(E146:E148)</f>
        <v>3</v>
      </c>
      <c r="F145" s="15">
        <f>SUM(F146:F148)</f>
        <v>3</v>
      </c>
      <c r="G145" s="181"/>
      <c r="H145" s="76"/>
      <c r="I145" s="80">
        <f>I146+I147+I148</f>
        <v>114435</v>
      </c>
      <c r="J145" s="80">
        <f>J146+J147+J148</f>
        <v>109950</v>
      </c>
      <c r="K145" s="80">
        <f t="shared" ref="K145" si="42">K146+K147+K148</f>
        <v>4485</v>
      </c>
      <c r="L145" s="165"/>
      <c r="M145" s="80">
        <f>M146+M147+M148</f>
        <v>109950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40.25" hidden="1" customHeight="1" outlineLevel="1" x14ac:dyDescent="0.25">
      <c r="A146" s="152" t="s">
        <v>186</v>
      </c>
      <c r="B146" s="181"/>
      <c r="C146" s="53" t="s">
        <v>90</v>
      </c>
      <c r="D146" s="155" t="s">
        <v>34</v>
      </c>
      <c r="E146" s="159">
        <v>1</v>
      </c>
      <c r="F146" s="31">
        <v>1</v>
      </c>
      <c r="G146" s="181"/>
      <c r="H146" s="76"/>
      <c r="I146" s="155">
        <v>9211</v>
      </c>
      <c r="J146" s="157">
        <v>9211</v>
      </c>
      <c r="K146" s="156">
        <f t="shared" ref="K146:K151" si="43">I146-J146</f>
        <v>0</v>
      </c>
      <c r="L146" s="165"/>
      <c r="M146" s="157">
        <v>9211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76.5" hidden="1" customHeight="1" outlineLevel="1" x14ac:dyDescent="0.25">
      <c r="A147" s="152" t="s">
        <v>218</v>
      </c>
      <c r="B147" s="181"/>
      <c r="C147" s="53" t="s">
        <v>91</v>
      </c>
      <c r="D147" s="155" t="s">
        <v>34</v>
      </c>
      <c r="E147" s="159">
        <v>1</v>
      </c>
      <c r="F147" s="31">
        <v>1</v>
      </c>
      <c r="G147" s="181"/>
      <c r="H147" s="76"/>
      <c r="I147" s="155">
        <v>47555</v>
      </c>
      <c r="J147" s="157">
        <v>43070</v>
      </c>
      <c r="K147" s="156">
        <f t="shared" si="43"/>
        <v>4485</v>
      </c>
      <c r="L147" s="165" t="s">
        <v>180</v>
      </c>
      <c r="M147" s="157">
        <v>43070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90.75" hidden="1" customHeight="1" outlineLevel="1" x14ac:dyDescent="0.25">
      <c r="A148" s="152" t="s">
        <v>317</v>
      </c>
      <c r="B148" s="181"/>
      <c r="C148" s="53" t="s">
        <v>168</v>
      </c>
      <c r="D148" s="155" t="s">
        <v>34</v>
      </c>
      <c r="E148" s="159">
        <v>1</v>
      </c>
      <c r="F148" s="31">
        <v>1</v>
      </c>
      <c r="G148" s="181"/>
      <c r="H148" s="76"/>
      <c r="I148" s="155">
        <v>57669</v>
      </c>
      <c r="J148" s="157">
        <v>57669</v>
      </c>
      <c r="K148" s="156">
        <f t="shared" si="43"/>
        <v>0</v>
      </c>
      <c r="L148" s="165"/>
      <c r="M148" s="157">
        <v>57669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collapsed="1" x14ac:dyDescent="0.25">
      <c r="A149" s="15">
        <v>3</v>
      </c>
      <c r="B149" s="181"/>
      <c r="C149" s="52" t="s">
        <v>92</v>
      </c>
      <c r="D149" s="11" t="s">
        <v>34</v>
      </c>
      <c r="E149" s="63">
        <f>E150+E151</f>
        <v>2</v>
      </c>
      <c r="F149" s="63">
        <f>F150+F151</f>
        <v>2</v>
      </c>
      <c r="G149" s="181"/>
      <c r="H149" s="76"/>
      <c r="I149" s="63">
        <f>I150+I151</f>
        <v>22729</v>
      </c>
      <c r="J149" s="63">
        <f t="shared" ref="J149:K149" si="44">J150+J151</f>
        <v>22729</v>
      </c>
      <c r="K149" s="63">
        <f t="shared" si="44"/>
        <v>0</v>
      </c>
      <c r="L149" s="165"/>
      <c r="M149" s="63">
        <f>M150+M151</f>
        <v>22729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38.25" hidden="1" customHeight="1" outlineLevel="1" x14ac:dyDescent="0.25">
      <c r="A150" s="152" t="s">
        <v>191</v>
      </c>
      <c r="B150" s="181"/>
      <c r="C150" s="53" t="s">
        <v>93</v>
      </c>
      <c r="D150" s="155" t="s">
        <v>34</v>
      </c>
      <c r="E150" s="159">
        <v>1</v>
      </c>
      <c r="F150" s="31">
        <v>1</v>
      </c>
      <c r="G150" s="181"/>
      <c r="H150" s="76"/>
      <c r="I150" s="155">
        <v>8748</v>
      </c>
      <c r="J150" s="157">
        <v>8748</v>
      </c>
      <c r="K150" s="156">
        <f t="shared" si="43"/>
        <v>0</v>
      </c>
      <c r="L150" s="165"/>
      <c r="M150" s="157">
        <v>8748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38.25" hidden="1" customHeight="1" outlineLevel="1" x14ac:dyDescent="0.25">
      <c r="A151" s="152" t="s">
        <v>192</v>
      </c>
      <c r="B151" s="181"/>
      <c r="C151" s="53" t="s">
        <v>169</v>
      </c>
      <c r="D151" s="155" t="s">
        <v>34</v>
      </c>
      <c r="E151" s="159">
        <v>1</v>
      </c>
      <c r="F151" s="31">
        <v>1</v>
      </c>
      <c r="G151" s="181"/>
      <c r="H151" s="76"/>
      <c r="I151" s="155">
        <v>13981</v>
      </c>
      <c r="J151" s="157">
        <v>13981</v>
      </c>
      <c r="K151" s="156">
        <f t="shared" si="43"/>
        <v>0</v>
      </c>
      <c r="L151" s="165"/>
      <c r="M151" s="157">
        <v>13981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52.5" customHeight="1" collapsed="1" x14ac:dyDescent="0.25">
      <c r="A152" s="15">
        <v>4</v>
      </c>
      <c r="B152" s="181"/>
      <c r="C152" s="54" t="s">
        <v>94</v>
      </c>
      <c r="D152" s="159"/>
      <c r="E152" s="63">
        <f>E153</f>
        <v>6</v>
      </c>
      <c r="F152" s="63">
        <f>F153</f>
        <v>6</v>
      </c>
      <c r="G152" s="181"/>
      <c r="H152" s="76"/>
      <c r="I152" s="63">
        <f>I153</f>
        <v>1732</v>
      </c>
      <c r="J152" s="63">
        <f t="shared" ref="J152" si="45">J153</f>
        <v>1732</v>
      </c>
      <c r="K152" s="63"/>
      <c r="L152" s="165"/>
      <c r="M152" s="63">
        <f>M153</f>
        <v>1732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45" hidden="1" customHeight="1" outlineLevel="1" x14ac:dyDescent="0.25">
      <c r="A153" s="164" t="s">
        <v>195</v>
      </c>
      <c r="B153" s="181"/>
      <c r="C153" s="162" t="s">
        <v>96</v>
      </c>
      <c r="D153" s="168" t="s">
        <v>36</v>
      </c>
      <c r="E153" s="169">
        <f>SUM(E154:E159)</f>
        <v>6</v>
      </c>
      <c r="F153" s="17">
        <f>SUM(F154:F159)</f>
        <v>6</v>
      </c>
      <c r="G153" s="181"/>
      <c r="H153" s="76"/>
      <c r="I153" s="169">
        <f>SUM(I154:I159)</f>
        <v>1732</v>
      </c>
      <c r="J153" s="169">
        <f t="shared" ref="J153:K153" si="46">SUM(J154:J159)</f>
        <v>1732</v>
      </c>
      <c r="K153" s="169">
        <f t="shared" si="46"/>
        <v>0</v>
      </c>
      <c r="L153" s="76"/>
      <c r="M153" s="169">
        <f>SUM(M154:M159)</f>
        <v>1732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25.5" hidden="1" outlineLevel="1" x14ac:dyDescent="0.25">
      <c r="A154" s="152" t="s">
        <v>240</v>
      </c>
      <c r="B154" s="181"/>
      <c r="C154" s="53" t="s">
        <v>90</v>
      </c>
      <c r="D154" s="18" t="s">
        <v>36</v>
      </c>
      <c r="E154" s="159">
        <v>1</v>
      </c>
      <c r="F154" s="31">
        <v>1</v>
      </c>
      <c r="G154" s="181"/>
      <c r="H154" s="76"/>
      <c r="I154" s="155">
        <v>115</v>
      </c>
      <c r="J154" s="157">
        <v>115</v>
      </c>
      <c r="K154" s="78">
        <f>I154-J154</f>
        <v>0</v>
      </c>
      <c r="L154" s="165"/>
      <c r="M154" s="157">
        <v>115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76.5" hidden="1" outlineLevel="1" x14ac:dyDescent="0.25">
      <c r="A155" s="152" t="s">
        <v>241</v>
      </c>
      <c r="B155" s="181"/>
      <c r="C155" s="53" t="s">
        <v>91</v>
      </c>
      <c r="D155" s="18" t="s">
        <v>36</v>
      </c>
      <c r="E155" s="159">
        <v>1</v>
      </c>
      <c r="F155" s="31">
        <v>1</v>
      </c>
      <c r="G155" s="181"/>
      <c r="H155" s="76"/>
      <c r="I155" s="155">
        <v>96</v>
      </c>
      <c r="J155" s="157">
        <v>96</v>
      </c>
      <c r="K155" s="78">
        <f t="shared" ref="K155:K159" si="47">I155-J155</f>
        <v>0</v>
      </c>
      <c r="L155" s="165"/>
      <c r="M155" s="157">
        <v>96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38.25" hidden="1" outlineLevel="1" x14ac:dyDescent="0.25">
      <c r="A156" s="152" t="s">
        <v>242</v>
      </c>
      <c r="B156" s="181"/>
      <c r="C156" s="53" t="s">
        <v>95</v>
      </c>
      <c r="D156" s="18" t="s">
        <v>36</v>
      </c>
      <c r="E156" s="159">
        <v>1</v>
      </c>
      <c r="F156" s="31">
        <v>1</v>
      </c>
      <c r="G156" s="181"/>
      <c r="H156" s="76"/>
      <c r="I156" s="155">
        <v>109</v>
      </c>
      <c r="J156" s="157">
        <v>109</v>
      </c>
      <c r="K156" s="78">
        <f t="shared" si="47"/>
        <v>0</v>
      </c>
      <c r="L156" s="165"/>
      <c r="M156" s="157">
        <v>109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78" hidden="1" customHeight="1" outlineLevel="1" x14ac:dyDescent="0.25">
      <c r="A157" s="152" t="s">
        <v>244</v>
      </c>
      <c r="B157" s="181"/>
      <c r="C157" s="53" t="s">
        <v>170</v>
      </c>
      <c r="D157" s="18" t="s">
        <v>36</v>
      </c>
      <c r="E157" s="159">
        <v>1</v>
      </c>
      <c r="F157" s="31">
        <v>1</v>
      </c>
      <c r="G157" s="181"/>
      <c r="H157" s="76"/>
      <c r="I157" s="155">
        <v>718</v>
      </c>
      <c r="J157" s="157">
        <v>718</v>
      </c>
      <c r="K157" s="78">
        <f t="shared" si="47"/>
        <v>0</v>
      </c>
      <c r="L157" s="165"/>
      <c r="M157" s="157">
        <v>718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25.5" hidden="1" outlineLevel="1" x14ac:dyDescent="0.25">
      <c r="A158" s="152" t="s">
        <v>246</v>
      </c>
      <c r="B158" s="181"/>
      <c r="C158" s="53" t="s">
        <v>169</v>
      </c>
      <c r="D158" s="18" t="s">
        <v>36</v>
      </c>
      <c r="E158" s="159">
        <v>1</v>
      </c>
      <c r="F158" s="31">
        <v>1</v>
      </c>
      <c r="G158" s="181"/>
      <c r="H158" s="76"/>
      <c r="I158" s="155">
        <v>174</v>
      </c>
      <c r="J158" s="157">
        <v>174</v>
      </c>
      <c r="K158" s="78">
        <f t="shared" si="47"/>
        <v>0</v>
      </c>
      <c r="L158" s="165"/>
      <c r="M158" s="157">
        <v>174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51" hidden="1" outlineLevel="1" x14ac:dyDescent="0.25">
      <c r="A159" s="152" t="s">
        <v>248</v>
      </c>
      <c r="B159" s="181"/>
      <c r="C159" s="53" t="s">
        <v>171</v>
      </c>
      <c r="D159" s="18" t="s">
        <v>36</v>
      </c>
      <c r="E159" s="159">
        <v>1</v>
      </c>
      <c r="F159" s="31">
        <v>1</v>
      </c>
      <c r="G159" s="181"/>
      <c r="H159" s="76"/>
      <c r="I159" s="155">
        <v>520</v>
      </c>
      <c r="J159" s="157">
        <v>520</v>
      </c>
      <c r="K159" s="78">
        <f t="shared" si="47"/>
        <v>0</v>
      </c>
      <c r="L159" s="165"/>
      <c r="M159" s="157">
        <v>520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collapsed="1" x14ac:dyDescent="0.25">
      <c r="A160" s="15">
        <v>5</v>
      </c>
      <c r="B160" s="181"/>
      <c r="C160" s="54" t="s">
        <v>97</v>
      </c>
      <c r="D160" s="14"/>
      <c r="E160" s="63">
        <f>E171+E161+E242+E254</f>
        <v>110</v>
      </c>
      <c r="F160" s="63">
        <f>F171+F161+F242+F254</f>
        <v>110</v>
      </c>
      <c r="G160" s="181"/>
      <c r="H160" s="76"/>
      <c r="I160" s="63">
        <f>I171+I161+I242+I254</f>
        <v>48337</v>
      </c>
      <c r="J160" s="63">
        <f t="shared" ref="J160:K160" si="48">J171+J161+J242+J254</f>
        <v>44187</v>
      </c>
      <c r="K160" s="63">
        <f t="shared" si="48"/>
        <v>4150</v>
      </c>
      <c r="L160" s="165"/>
      <c r="M160" s="63">
        <f>M171+M161+M242+M254</f>
        <v>44191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2.75" hidden="1" customHeight="1" outlineLevel="1" x14ac:dyDescent="0.25">
      <c r="A161" s="164" t="s">
        <v>266</v>
      </c>
      <c r="B161" s="181"/>
      <c r="C161" s="162" t="s">
        <v>97</v>
      </c>
      <c r="D161" s="168" t="s">
        <v>44</v>
      </c>
      <c r="E161" s="169">
        <f>SUM(E162:E170)</f>
        <v>9</v>
      </c>
      <c r="F161" s="169">
        <f>SUM(F162:F170)</f>
        <v>9</v>
      </c>
      <c r="G161" s="181"/>
      <c r="H161" s="76"/>
      <c r="I161" s="169">
        <f>SUM(I162:I170)</f>
        <v>19102</v>
      </c>
      <c r="J161" s="169">
        <f t="shared" ref="J161:K161" si="49">SUM(J162:J170)</f>
        <v>16235</v>
      </c>
      <c r="K161" s="169">
        <f t="shared" si="49"/>
        <v>2867</v>
      </c>
      <c r="L161" s="76"/>
      <c r="M161" s="169">
        <f>SUM(M162:M170)</f>
        <v>16235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51" hidden="1" customHeight="1" outlineLevel="2" x14ac:dyDescent="0.25">
      <c r="A162" s="152" t="s">
        <v>254</v>
      </c>
      <c r="B162" s="181"/>
      <c r="C162" s="53" t="s">
        <v>98</v>
      </c>
      <c r="D162" s="155" t="s">
        <v>44</v>
      </c>
      <c r="E162" s="20">
        <v>1</v>
      </c>
      <c r="F162" s="31">
        <v>1</v>
      </c>
      <c r="G162" s="181"/>
      <c r="H162" s="76"/>
      <c r="I162" s="155">
        <v>3202</v>
      </c>
      <c r="J162" s="155">
        <v>2722</v>
      </c>
      <c r="K162" s="156">
        <f t="shared" ref="K162:K181" si="50">I162-J162</f>
        <v>480</v>
      </c>
      <c r="L162" s="183" t="s">
        <v>180</v>
      </c>
      <c r="M162" s="155">
        <v>2722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51" hidden="1" customHeight="1" outlineLevel="2" x14ac:dyDescent="0.25">
      <c r="A163" s="152" t="s">
        <v>255</v>
      </c>
      <c r="B163" s="181"/>
      <c r="C163" s="53" t="s">
        <v>99</v>
      </c>
      <c r="D163" s="155" t="s">
        <v>44</v>
      </c>
      <c r="E163" s="18">
        <v>1</v>
      </c>
      <c r="F163" s="31">
        <v>1</v>
      </c>
      <c r="G163" s="181"/>
      <c r="H163" s="76"/>
      <c r="I163" s="155">
        <v>1219</v>
      </c>
      <c r="J163" s="155">
        <v>1036</v>
      </c>
      <c r="K163" s="156">
        <f t="shared" si="50"/>
        <v>183</v>
      </c>
      <c r="L163" s="184"/>
      <c r="M163" s="155">
        <v>1036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51" hidden="1" customHeight="1" outlineLevel="2" x14ac:dyDescent="0.25">
      <c r="A164" s="152" t="s">
        <v>256</v>
      </c>
      <c r="B164" s="181"/>
      <c r="C164" s="53" t="s">
        <v>100</v>
      </c>
      <c r="D164" s="155" t="s">
        <v>44</v>
      </c>
      <c r="E164" s="18">
        <v>1</v>
      </c>
      <c r="F164" s="31">
        <v>1</v>
      </c>
      <c r="G164" s="181"/>
      <c r="H164" s="76"/>
      <c r="I164" s="155">
        <v>1179</v>
      </c>
      <c r="J164" s="155">
        <v>1002</v>
      </c>
      <c r="K164" s="156">
        <f t="shared" si="50"/>
        <v>177</v>
      </c>
      <c r="L164" s="184"/>
      <c r="M164" s="155">
        <v>1002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38.25" hidden="1" customHeight="1" outlineLevel="2" x14ac:dyDescent="0.25">
      <c r="A165" s="152" t="s">
        <v>257</v>
      </c>
      <c r="B165" s="181"/>
      <c r="C165" s="53" t="s">
        <v>101</v>
      </c>
      <c r="D165" s="155" t="s">
        <v>44</v>
      </c>
      <c r="E165" s="18">
        <v>1</v>
      </c>
      <c r="F165" s="31">
        <v>1</v>
      </c>
      <c r="G165" s="181"/>
      <c r="H165" s="76"/>
      <c r="I165" s="155">
        <v>5639</v>
      </c>
      <c r="J165" s="155">
        <v>4793</v>
      </c>
      <c r="K165" s="156">
        <f t="shared" si="50"/>
        <v>846</v>
      </c>
      <c r="L165" s="184"/>
      <c r="M165" s="155">
        <v>4793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51" hidden="1" customHeight="1" outlineLevel="2" x14ac:dyDescent="0.25">
      <c r="A166" s="152" t="s">
        <v>258</v>
      </c>
      <c r="B166" s="181"/>
      <c r="C166" s="55" t="s">
        <v>102</v>
      </c>
      <c r="D166" s="155" t="s">
        <v>44</v>
      </c>
      <c r="E166" s="20">
        <v>1</v>
      </c>
      <c r="F166" s="31">
        <v>1</v>
      </c>
      <c r="G166" s="181"/>
      <c r="H166" s="76"/>
      <c r="I166" s="155">
        <v>2397</v>
      </c>
      <c r="J166" s="155">
        <v>2037</v>
      </c>
      <c r="K166" s="156">
        <f t="shared" si="50"/>
        <v>360</v>
      </c>
      <c r="L166" s="184"/>
      <c r="M166" s="155">
        <v>2037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25.5" hidden="1" customHeight="1" outlineLevel="2" x14ac:dyDescent="0.25">
      <c r="A167" s="152" t="s">
        <v>259</v>
      </c>
      <c r="B167" s="181"/>
      <c r="C167" s="55" t="s">
        <v>103</v>
      </c>
      <c r="D167" s="155" t="s">
        <v>44</v>
      </c>
      <c r="E167" s="18">
        <v>1</v>
      </c>
      <c r="F167" s="31">
        <v>1</v>
      </c>
      <c r="G167" s="181"/>
      <c r="H167" s="76"/>
      <c r="I167" s="155">
        <v>1197</v>
      </c>
      <c r="J167" s="155">
        <v>1017</v>
      </c>
      <c r="K167" s="156">
        <f t="shared" si="50"/>
        <v>180</v>
      </c>
      <c r="L167" s="184"/>
      <c r="M167" s="155">
        <v>1017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38.25" hidden="1" customHeight="1" outlineLevel="2" x14ac:dyDescent="0.25">
      <c r="A168" s="152" t="s">
        <v>260</v>
      </c>
      <c r="B168" s="181"/>
      <c r="C168" s="55" t="s">
        <v>104</v>
      </c>
      <c r="D168" s="155" t="s">
        <v>44</v>
      </c>
      <c r="E168" s="18">
        <v>1</v>
      </c>
      <c r="F168" s="31">
        <v>1</v>
      </c>
      <c r="G168" s="181"/>
      <c r="H168" s="76"/>
      <c r="I168" s="155">
        <v>1197</v>
      </c>
      <c r="J168" s="155">
        <v>1017</v>
      </c>
      <c r="K168" s="156">
        <f t="shared" si="50"/>
        <v>180</v>
      </c>
      <c r="L168" s="184"/>
      <c r="M168" s="155">
        <v>1017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51" hidden="1" customHeight="1" outlineLevel="2" x14ac:dyDescent="0.25">
      <c r="A169" s="152" t="s">
        <v>261</v>
      </c>
      <c r="B169" s="181"/>
      <c r="C169" s="53" t="s">
        <v>105</v>
      </c>
      <c r="D169" s="155" t="s">
        <v>44</v>
      </c>
      <c r="E169" s="18">
        <v>1</v>
      </c>
      <c r="F169" s="31">
        <v>1</v>
      </c>
      <c r="G169" s="181"/>
      <c r="H169" s="76"/>
      <c r="I169" s="155">
        <v>1060</v>
      </c>
      <c r="J169" s="155">
        <v>901</v>
      </c>
      <c r="K169" s="156">
        <f t="shared" si="50"/>
        <v>159</v>
      </c>
      <c r="L169" s="184"/>
      <c r="M169" s="155">
        <v>901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51" hidden="1" customHeight="1" outlineLevel="2" x14ac:dyDescent="0.25">
      <c r="A170" s="152" t="s">
        <v>262</v>
      </c>
      <c r="B170" s="181"/>
      <c r="C170" s="55" t="s">
        <v>106</v>
      </c>
      <c r="D170" s="155" t="s">
        <v>44</v>
      </c>
      <c r="E170" s="20">
        <v>1</v>
      </c>
      <c r="F170" s="31">
        <v>1</v>
      </c>
      <c r="G170" s="181"/>
      <c r="H170" s="76"/>
      <c r="I170" s="155">
        <v>2012</v>
      </c>
      <c r="J170" s="155">
        <v>1710</v>
      </c>
      <c r="K170" s="156">
        <f t="shared" si="50"/>
        <v>302</v>
      </c>
      <c r="L170" s="185"/>
      <c r="M170" s="155">
        <v>1710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2.75" hidden="1" customHeight="1" outlineLevel="1" collapsed="1" x14ac:dyDescent="0.25">
      <c r="A171" s="164" t="s">
        <v>267</v>
      </c>
      <c r="B171" s="181"/>
      <c r="C171" s="57" t="s">
        <v>107</v>
      </c>
      <c r="D171" s="23" t="s">
        <v>44</v>
      </c>
      <c r="E171" s="40">
        <f>E172+E184+E192+E219</f>
        <v>66</v>
      </c>
      <c r="F171" s="40">
        <f>F172+F184+F192+F219</f>
        <v>66</v>
      </c>
      <c r="G171" s="181"/>
      <c r="H171" s="76"/>
      <c r="I171" s="40">
        <f>I172+I184+I192+I219</f>
        <v>10233</v>
      </c>
      <c r="J171" s="40">
        <f>J172+J184+J192+J219</f>
        <v>9586</v>
      </c>
      <c r="K171" s="170">
        <f t="shared" si="50"/>
        <v>647</v>
      </c>
      <c r="L171" s="76"/>
      <c r="M171" s="40">
        <f>M172+M184+M192+M219</f>
        <v>9591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2.75" hidden="1" customHeight="1" outlineLevel="1" x14ac:dyDescent="0.25">
      <c r="A172" s="153" t="s">
        <v>268</v>
      </c>
      <c r="B172" s="181"/>
      <c r="C172" s="56" t="s">
        <v>108</v>
      </c>
      <c r="D172" s="21" t="s">
        <v>44</v>
      </c>
      <c r="E172" s="22">
        <f>SUM(E173:E183)</f>
        <v>11</v>
      </c>
      <c r="F172" s="22">
        <f>SUM(F173:F183)</f>
        <v>11</v>
      </c>
      <c r="G172" s="181"/>
      <c r="H172" s="76"/>
      <c r="I172" s="22">
        <f>SUM(I173:I183)</f>
        <v>1282</v>
      </c>
      <c r="J172" s="179">
        <f t="shared" ref="J172" si="51">SUM(J173:J183)</f>
        <v>1155</v>
      </c>
      <c r="K172" s="22">
        <f>SUM(K173:K183)</f>
        <v>127</v>
      </c>
      <c r="L172" s="165"/>
      <c r="M172" s="22">
        <f>SUM(M173:M183)</f>
        <v>1156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51" hidden="1" customHeight="1" outlineLevel="2" x14ac:dyDescent="0.25">
      <c r="A173" s="152" t="s">
        <v>318</v>
      </c>
      <c r="B173" s="181"/>
      <c r="C173" s="53" t="s">
        <v>109</v>
      </c>
      <c r="D173" s="155" t="s">
        <v>44</v>
      </c>
      <c r="E173" s="20">
        <v>1</v>
      </c>
      <c r="F173" s="31">
        <v>1</v>
      </c>
      <c r="G173" s="181"/>
      <c r="H173" s="76"/>
      <c r="I173" s="155">
        <v>114</v>
      </c>
      <c r="J173" s="155">
        <v>97</v>
      </c>
      <c r="K173" s="156">
        <f t="shared" si="50"/>
        <v>17</v>
      </c>
      <c r="L173" s="183" t="s">
        <v>180</v>
      </c>
      <c r="M173" s="155">
        <v>97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51" hidden="1" customHeight="1" outlineLevel="2" x14ac:dyDescent="0.25">
      <c r="A174" s="152" t="s">
        <v>319</v>
      </c>
      <c r="B174" s="181"/>
      <c r="C174" s="53" t="s">
        <v>99</v>
      </c>
      <c r="D174" s="155" t="s">
        <v>44</v>
      </c>
      <c r="E174" s="20">
        <v>1</v>
      </c>
      <c r="F174" s="31">
        <v>1</v>
      </c>
      <c r="G174" s="181"/>
      <c r="H174" s="76"/>
      <c r="I174" s="155">
        <v>65</v>
      </c>
      <c r="J174" s="155">
        <v>55</v>
      </c>
      <c r="K174" s="156">
        <f t="shared" si="50"/>
        <v>10</v>
      </c>
      <c r="L174" s="184"/>
      <c r="M174" s="155">
        <v>55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51" hidden="1" customHeight="1" outlineLevel="2" x14ac:dyDescent="0.25">
      <c r="A175" s="152" t="s">
        <v>320</v>
      </c>
      <c r="B175" s="181"/>
      <c r="C175" s="53" t="s">
        <v>100</v>
      </c>
      <c r="D175" s="155" t="s">
        <v>44</v>
      </c>
      <c r="E175" s="20">
        <v>1</v>
      </c>
      <c r="F175" s="31">
        <v>1</v>
      </c>
      <c r="G175" s="181"/>
      <c r="H175" s="76"/>
      <c r="I175" s="155">
        <v>75</v>
      </c>
      <c r="J175" s="155">
        <v>63</v>
      </c>
      <c r="K175" s="156">
        <f t="shared" si="50"/>
        <v>12</v>
      </c>
      <c r="L175" s="184"/>
      <c r="M175" s="155">
        <v>64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38.25" hidden="1" customHeight="1" outlineLevel="2" x14ac:dyDescent="0.25">
      <c r="A176" s="152" t="s">
        <v>321</v>
      </c>
      <c r="B176" s="181"/>
      <c r="C176" s="53" t="s">
        <v>101</v>
      </c>
      <c r="D176" s="155" t="s">
        <v>44</v>
      </c>
      <c r="E176" s="20">
        <v>1</v>
      </c>
      <c r="F176" s="31">
        <v>1</v>
      </c>
      <c r="G176" s="181"/>
      <c r="H176" s="76"/>
      <c r="I176" s="155">
        <v>300</v>
      </c>
      <c r="J176" s="155">
        <v>255</v>
      </c>
      <c r="K176" s="156">
        <f t="shared" si="50"/>
        <v>45</v>
      </c>
      <c r="L176" s="184"/>
      <c r="M176" s="155">
        <v>255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51" hidden="1" customHeight="1" outlineLevel="2" x14ac:dyDescent="0.25">
      <c r="A177" s="152" t="s">
        <v>322</v>
      </c>
      <c r="B177" s="181"/>
      <c r="C177" s="55" t="s">
        <v>102</v>
      </c>
      <c r="D177" s="155" t="s">
        <v>44</v>
      </c>
      <c r="E177" s="20">
        <v>1</v>
      </c>
      <c r="F177" s="31">
        <v>1</v>
      </c>
      <c r="G177" s="181"/>
      <c r="H177" s="76"/>
      <c r="I177" s="155">
        <v>89</v>
      </c>
      <c r="J177" s="155">
        <v>76</v>
      </c>
      <c r="K177" s="156">
        <f t="shared" si="50"/>
        <v>13</v>
      </c>
      <c r="L177" s="184"/>
      <c r="M177" s="155">
        <v>76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25.5" hidden="1" customHeight="1" outlineLevel="2" x14ac:dyDescent="0.25">
      <c r="A178" s="152" t="s">
        <v>323</v>
      </c>
      <c r="B178" s="181"/>
      <c r="C178" s="55" t="s">
        <v>103</v>
      </c>
      <c r="D178" s="155" t="s">
        <v>44</v>
      </c>
      <c r="E178" s="20">
        <v>1</v>
      </c>
      <c r="F178" s="31">
        <v>1</v>
      </c>
      <c r="G178" s="181"/>
      <c r="H178" s="76"/>
      <c r="I178" s="155">
        <v>41</v>
      </c>
      <c r="J178" s="155">
        <v>35</v>
      </c>
      <c r="K178" s="156">
        <f t="shared" si="50"/>
        <v>6</v>
      </c>
      <c r="L178" s="184"/>
      <c r="M178" s="155">
        <v>35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38.25" hidden="1" customHeight="1" outlineLevel="2" x14ac:dyDescent="0.25">
      <c r="A179" s="152" t="s">
        <v>324</v>
      </c>
      <c r="B179" s="181"/>
      <c r="C179" s="55" t="s">
        <v>104</v>
      </c>
      <c r="D179" s="155" t="s">
        <v>44</v>
      </c>
      <c r="E179" s="20">
        <v>1</v>
      </c>
      <c r="F179" s="31">
        <v>1</v>
      </c>
      <c r="G179" s="181"/>
      <c r="H179" s="76"/>
      <c r="I179" s="155">
        <v>50</v>
      </c>
      <c r="J179" s="155">
        <v>43</v>
      </c>
      <c r="K179" s="156">
        <f t="shared" si="50"/>
        <v>7</v>
      </c>
      <c r="L179" s="184"/>
      <c r="M179" s="155">
        <v>43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51" hidden="1" customHeight="1" outlineLevel="2" x14ac:dyDescent="0.25">
      <c r="A180" s="152" t="s">
        <v>325</v>
      </c>
      <c r="B180" s="181"/>
      <c r="C180" s="53" t="s">
        <v>105</v>
      </c>
      <c r="D180" s="155" t="s">
        <v>44</v>
      </c>
      <c r="E180" s="20">
        <v>1</v>
      </c>
      <c r="F180" s="31">
        <v>1</v>
      </c>
      <c r="G180" s="181"/>
      <c r="H180" s="76"/>
      <c r="I180" s="155">
        <v>50</v>
      </c>
      <c r="J180" s="155">
        <v>43</v>
      </c>
      <c r="K180" s="156">
        <f t="shared" si="50"/>
        <v>7</v>
      </c>
      <c r="L180" s="184"/>
      <c r="M180" s="155">
        <v>43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51" hidden="1" customHeight="1" outlineLevel="2" x14ac:dyDescent="0.25">
      <c r="A181" s="152" t="s">
        <v>326</v>
      </c>
      <c r="B181" s="181"/>
      <c r="C181" s="55" t="s">
        <v>106</v>
      </c>
      <c r="D181" s="155" t="s">
        <v>44</v>
      </c>
      <c r="E181" s="20">
        <v>1</v>
      </c>
      <c r="F181" s="31">
        <v>1</v>
      </c>
      <c r="G181" s="181"/>
      <c r="H181" s="76"/>
      <c r="I181" s="155">
        <v>65</v>
      </c>
      <c r="J181" s="155">
        <v>55</v>
      </c>
      <c r="K181" s="156">
        <f t="shared" si="50"/>
        <v>10</v>
      </c>
      <c r="L181" s="185"/>
      <c r="M181" s="155">
        <v>55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51" hidden="1" customHeight="1" outlineLevel="2" x14ac:dyDescent="0.25">
      <c r="A182" s="152" t="s">
        <v>327</v>
      </c>
      <c r="B182" s="181"/>
      <c r="C182" s="139" t="s">
        <v>172</v>
      </c>
      <c r="D182" s="155" t="s">
        <v>44</v>
      </c>
      <c r="E182" s="20">
        <v>1</v>
      </c>
      <c r="F182" s="31">
        <v>1</v>
      </c>
      <c r="G182" s="181"/>
      <c r="H182" s="76"/>
      <c r="I182" s="187">
        <v>433</v>
      </c>
      <c r="J182" s="187">
        <v>433</v>
      </c>
      <c r="K182" s="188">
        <f>I183-J183</f>
        <v>0</v>
      </c>
      <c r="L182" s="165"/>
      <c r="M182" s="187">
        <v>433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51" hidden="1" customHeight="1" outlineLevel="2" x14ac:dyDescent="0.25">
      <c r="A183" s="152" t="s">
        <v>328</v>
      </c>
      <c r="B183" s="181"/>
      <c r="C183" s="139" t="s">
        <v>173</v>
      </c>
      <c r="D183" s="155" t="s">
        <v>44</v>
      </c>
      <c r="E183" s="20">
        <v>1</v>
      </c>
      <c r="F183" s="31">
        <v>1</v>
      </c>
      <c r="G183" s="181"/>
      <c r="H183" s="76"/>
      <c r="I183" s="187"/>
      <c r="J183" s="187"/>
      <c r="K183" s="188"/>
      <c r="L183" s="165"/>
      <c r="M183" s="187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2.75" hidden="1" customHeight="1" outlineLevel="1" collapsed="1" x14ac:dyDescent="0.25">
      <c r="A184" s="153" t="s">
        <v>329</v>
      </c>
      <c r="B184" s="181"/>
      <c r="C184" s="56" t="s">
        <v>110</v>
      </c>
      <c r="D184" s="21" t="s">
        <v>44</v>
      </c>
      <c r="E184" s="22">
        <f>SUM(E185:E191)</f>
        <v>7</v>
      </c>
      <c r="F184" s="22">
        <f>SUM(F185:F191)</f>
        <v>7</v>
      </c>
      <c r="G184" s="181"/>
      <c r="H184" s="76"/>
      <c r="I184" s="22">
        <f>SUM(I185:I191)</f>
        <v>1030</v>
      </c>
      <c r="J184" s="179">
        <f>SUM(J185:J191)</f>
        <v>982</v>
      </c>
      <c r="K184" s="22">
        <f>SUM(K185:K191)</f>
        <v>48</v>
      </c>
      <c r="L184" s="165"/>
      <c r="M184" s="22">
        <f>M185+M186+M187+M188+M189+M190</f>
        <v>983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51" hidden="1" customHeight="1" outlineLevel="2" x14ac:dyDescent="0.25">
      <c r="A185" s="152" t="s">
        <v>330</v>
      </c>
      <c r="B185" s="181"/>
      <c r="C185" s="53" t="s">
        <v>99</v>
      </c>
      <c r="D185" s="155" t="s">
        <v>44</v>
      </c>
      <c r="E185" s="20">
        <v>1</v>
      </c>
      <c r="F185" s="31">
        <v>1</v>
      </c>
      <c r="G185" s="181"/>
      <c r="H185" s="76"/>
      <c r="I185" s="155">
        <v>70</v>
      </c>
      <c r="J185" s="179">
        <v>60</v>
      </c>
      <c r="K185" s="156">
        <f>I185-J185</f>
        <v>10</v>
      </c>
      <c r="L185" s="183" t="s">
        <v>180</v>
      </c>
      <c r="M185" s="157">
        <v>60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51" hidden="1" customHeight="1" outlineLevel="2" x14ac:dyDescent="0.25">
      <c r="A186" s="152" t="s">
        <v>331</v>
      </c>
      <c r="B186" s="181"/>
      <c r="C186" s="53" t="s">
        <v>100</v>
      </c>
      <c r="D186" s="155" t="s">
        <v>44</v>
      </c>
      <c r="E186" s="159">
        <v>1</v>
      </c>
      <c r="F186" s="31">
        <v>1</v>
      </c>
      <c r="G186" s="181"/>
      <c r="H186" s="76"/>
      <c r="I186" s="155">
        <v>70</v>
      </c>
      <c r="J186" s="179">
        <v>60</v>
      </c>
      <c r="K186" s="156">
        <f t="shared" ref="K186:K191" si="52">I186-J186</f>
        <v>10</v>
      </c>
      <c r="L186" s="184"/>
      <c r="M186" s="157">
        <v>60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25.5" hidden="1" customHeight="1" outlineLevel="2" x14ac:dyDescent="0.25">
      <c r="A187" s="152" t="s">
        <v>332</v>
      </c>
      <c r="B187" s="181"/>
      <c r="C187" s="55" t="s">
        <v>103</v>
      </c>
      <c r="D187" s="155" t="s">
        <v>44</v>
      </c>
      <c r="E187" s="159">
        <v>1</v>
      </c>
      <c r="F187" s="31">
        <v>1</v>
      </c>
      <c r="G187" s="181"/>
      <c r="H187" s="76"/>
      <c r="I187" s="155">
        <v>50</v>
      </c>
      <c r="J187" s="179">
        <v>42</v>
      </c>
      <c r="K187" s="156">
        <f t="shared" si="52"/>
        <v>8</v>
      </c>
      <c r="L187" s="184"/>
      <c r="M187" s="157">
        <v>43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38.25" hidden="1" customHeight="1" outlineLevel="2" x14ac:dyDescent="0.25">
      <c r="A188" s="152" t="s">
        <v>333</v>
      </c>
      <c r="B188" s="181"/>
      <c r="C188" s="55" t="s">
        <v>104</v>
      </c>
      <c r="D188" s="155" t="s">
        <v>44</v>
      </c>
      <c r="E188" s="159">
        <v>1</v>
      </c>
      <c r="F188" s="31">
        <v>1</v>
      </c>
      <c r="G188" s="181"/>
      <c r="H188" s="76"/>
      <c r="I188" s="155">
        <v>70</v>
      </c>
      <c r="J188" s="179">
        <v>60</v>
      </c>
      <c r="K188" s="156">
        <f t="shared" si="52"/>
        <v>10</v>
      </c>
      <c r="L188" s="184"/>
      <c r="M188" s="157">
        <v>60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51" hidden="1" customHeight="1" outlineLevel="2" x14ac:dyDescent="0.25">
      <c r="A189" s="152" t="s">
        <v>334</v>
      </c>
      <c r="B189" s="181"/>
      <c r="C189" s="53" t="s">
        <v>105</v>
      </c>
      <c r="D189" s="155" t="s">
        <v>44</v>
      </c>
      <c r="E189" s="159">
        <v>1</v>
      </c>
      <c r="F189" s="31">
        <v>1</v>
      </c>
      <c r="G189" s="181"/>
      <c r="H189" s="76"/>
      <c r="I189" s="155">
        <v>70</v>
      </c>
      <c r="J189" s="179">
        <v>60</v>
      </c>
      <c r="K189" s="156">
        <f t="shared" si="52"/>
        <v>10</v>
      </c>
      <c r="L189" s="184"/>
      <c r="M189" s="157">
        <v>60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51" hidden="1" customHeight="1" outlineLevel="2" x14ac:dyDescent="0.25">
      <c r="A190" s="152" t="s">
        <v>335</v>
      </c>
      <c r="B190" s="181"/>
      <c r="C190" s="139" t="s">
        <v>172</v>
      </c>
      <c r="D190" s="155" t="s">
        <v>44</v>
      </c>
      <c r="E190" s="20">
        <v>1</v>
      </c>
      <c r="F190" s="31">
        <v>1</v>
      </c>
      <c r="G190" s="181"/>
      <c r="H190" s="76"/>
      <c r="I190" s="187">
        <v>700</v>
      </c>
      <c r="J190" s="179">
        <v>700</v>
      </c>
      <c r="K190" s="156">
        <f t="shared" si="52"/>
        <v>0</v>
      </c>
      <c r="L190" s="165"/>
      <c r="M190" s="191">
        <v>700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51" hidden="1" customHeight="1" outlineLevel="2" x14ac:dyDescent="0.25">
      <c r="A191" s="152" t="s">
        <v>336</v>
      </c>
      <c r="B191" s="181"/>
      <c r="C191" s="139" t="s">
        <v>173</v>
      </c>
      <c r="D191" s="155" t="s">
        <v>44</v>
      </c>
      <c r="E191" s="20">
        <v>1</v>
      </c>
      <c r="F191" s="31">
        <v>1</v>
      </c>
      <c r="G191" s="181"/>
      <c r="H191" s="76"/>
      <c r="I191" s="187"/>
      <c r="J191" s="179"/>
      <c r="K191" s="156">
        <f t="shared" si="52"/>
        <v>0</v>
      </c>
      <c r="L191" s="165"/>
      <c r="M191" s="191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2.75" hidden="1" customHeight="1" outlineLevel="1" collapsed="1" x14ac:dyDescent="0.25">
      <c r="A192" s="153" t="s">
        <v>337</v>
      </c>
      <c r="B192" s="181"/>
      <c r="C192" s="56" t="s">
        <v>111</v>
      </c>
      <c r="D192" s="21" t="s">
        <v>44</v>
      </c>
      <c r="E192" s="62">
        <f>SUM(E193:E218)</f>
        <v>26</v>
      </c>
      <c r="F192" s="16">
        <f>SUM(F193:F218)</f>
        <v>26</v>
      </c>
      <c r="G192" s="181"/>
      <c r="H192" s="76"/>
      <c r="I192" s="62">
        <f>I193+I194+I195+I196+I197+I198+I199+I200+I201+I202</f>
        <v>4380</v>
      </c>
      <c r="J192" s="179">
        <f>J193+J194+J195+J196+J197+J198+J199+J200+J201+J202</f>
        <v>4066</v>
      </c>
      <c r="K192" s="62">
        <f>K193+K194+K195+K196+K197+K198+K199+K200+K201+K202</f>
        <v>314</v>
      </c>
      <c r="L192" s="165"/>
      <c r="M192" s="62">
        <f>SUM(M193:M218)</f>
        <v>4067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51" hidden="1" customHeight="1" outlineLevel="2" x14ac:dyDescent="0.25">
      <c r="A193" s="152" t="s">
        <v>338</v>
      </c>
      <c r="B193" s="181"/>
      <c r="C193" s="53" t="s">
        <v>98</v>
      </c>
      <c r="D193" s="155" t="s">
        <v>44</v>
      </c>
      <c r="E193" s="159">
        <v>1</v>
      </c>
      <c r="F193" s="31">
        <v>1</v>
      </c>
      <c r="G193" s="181"/>
      <c r="H193" s="76"/>
      <c r="I193" s="155">
        <v>300</v>
      </c>
      <c r="J193" s="179">
        <v>255</v>
      </c>
      <c r="K193" s="156">
        <f>I193-J193</f>
        <v>45</v>
      </c>
      <c r="L193" s="183" t="s">
        <v>180</v>
      </c>
      <c r="M193" s="155">
        <v>255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51" hidden="1" customHeight="1" outlineLevel="2" x14ac:dyDescent="0.25">
      <c r="A194" s="152" t="s">
        <v>339</v>
      </c>
      <c r="B194" s="181"/>
      <c r="C194" s="53" t="s">
        <v>99</v>
      </c>
      <c r="D194" s="155" t="s">
        <v>44</v>
      </c>
      <c r="E194" s="159">
        <v>1</v>
      </c>
      <c r="F194" s="31">
        <v>1</v>
      </c>
      <c r="G194" s="181"/>
      <c r="H194" s="76"/>
      <c r="I194" s="155">
        <v>150</v>
      </c>
      <c r="J194" s="179">
        <v>128</v>
      </c>
      <c r="K194" s="156">
        <f t="shared" ref="K194:K201" si="53">I194-J194</f>
        <v>22</v>
      </c>
      <c r="L194" s="184"/>
      <c r="M194" s="155">
        <v>128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51" hidden="1" customHeight="1" outlineLevel="2" x14ac:dyDescent="0.25">
      <c r="A195" s="152" t="s">
        <v>340</v>
      </c>
      <c r="B195" s="181"/>
      <c r="C195" s="53" t="s">
        <v>100</v>
      </c>
      <c r="D195" s="155" t="s">
        <v>44</v>
      </c>
      <c r="E195" s="159">
        <v>1</v>
      </c>
      <c r="F195" s="31">
        <v>1</v>
      </c>
      <c r="G195" s="181"/>
      <c r="H195" s="76"/>
      <c r="I195" s="155">
        <v>150</v>
      </c>
      <c r="J195" s="179">
        <v>127</v>
      </c>
      <c r="K195" s="156">
        <f t="shared" si="53"/>
        <v>23</v>
      </c>
      <c r="L195" s="184"/>
      <c r="M195" s="155">
        <v>128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38.25" hidden="1" customHeight="1" outlineLevel="2" x14ac:dyDescent="0.25">
      <c r="A196" s="152" t="s">
        <v>341</v>
      </c>
      <c r="B196" s="181"/>
      <c r="C196" s="53" t="s">
        <v>101</v>
      </c>
      <c r="D196" s="155" t="s">
        <v>44</v>
      </c>
      <c r="E196" s="159">
        <v>1</v>
      </c>
      <c r="F196" s="31">
        <v>1</v>
      </c>
      <c r="G196" s="181"/>
      <c r="H196" s="76"/>
      <c r="I196" s="155">
        <v>300</v>
      </c>
      <c r="J196" s="179">
        <v>255</v>
      </c>
      <c r="K196" s="156">
        <f t="shared" si="53"/>
        <v>45</v>
      </c>
      <c r="L196" s="184"/>
      <c r="M196" s="155">
        <v>255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51" hidden="1" customHeight="1" outlineLevel="2" x14ac:dyDescent="0.25">
      <c r="A197" s="152" t="s">
        <v>342</v>
      </c>
      <c r="B197" s="181"/>
      <c r="C197" s="55" t="s">
        <v>102</v>
      </c>
      <c r="D197" s="155" t="s">
        <v>44</v>
      </c>
      <c r="E197" s="159">
        <v>1</v>
      </c>
      <c r="F197" s="31">
        <v>1</v>
      </c>
      <c r="G197" s="181"/>
      <c r="H197" s="76"/>
      <c r="I197" s="155">
        <v>300</v>
      </c>
      <c r="J197" s="179">
        <v>255</v>
      </c>
      <c r="K197" s="156">
        <f t="shared" si="53"/>
        <v>45</v>
      </c>
      <c r="L197" s="184"/>
      <c r="M197" s="155">
        <v>255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25.5" hidden="1" customHeight="1" outlineLevel="2" x14ac:dyDescent="0.25">
      <c r="A198" s="152" t="s">
        <v>343</v>
      </c>
      <c r="B198" s="181"/>
      <c r="C198" s="55" t="s">
        <v>103</v>
      </c>
      <c r="D198" s="155" t="s">
        <v>44</v>
      </c>
      <c r="E198" s="159">
        <v>1</v>
      </c>
      <c r="F198" s="31">
        <v>1</v>
      </c>
      <c r="G198" s="181"/>
      <c r="H198" s="76"/>
      <c r="I198" s="155">
        <v>150</v>
      </c>
      <c r="J198" s="179">
        <v>128</v>
      </c>
      <c r="K198" s="156">
        <f t="shared" si="53"/>
        <v>22</v>
      </c>
      <c r="L198" s="184"/>
      <c r="M198" s="155">
        <v>128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38.25" hidden="1" customHeight="1" outlineLevel="2" x14ac:dyDescent="0.25">
      <c r="A199" s="152" t="s">
        <v>344</v>
      </c>
      <c r="B199" s="181"/>
      <c r="C199" s="55" t="s">
        <v>104</v>
      </c>
      <c r="D199" s="155" t="s">
        <v>44</v>
      </c>
      <c r="E199" s="159">
        <v>1</v>
      </c>
      <c r="F199" s="31">
        <v>1</v>
      </c>
      <c r="G199" s="181"/>
      <c r="H199" s="76"/>
      <c r="I199" s="155">
        <v>300</v>
      </c>
      <c r="J199" s="179">
        <v>255</v>
      </c>
      <c r="K199" s="156">
        <f t="shared" si="53"/>
        <v>45</v>
      </c>
      <c r="L199" s="184"/>
      <c r="M199" s="155">
        <v>255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51" hidden="1" customHeight="1" outlineLevel="2" x14ac:dyDescent="0.25">
      <c r="A200" s="152" t="s">
        <v>345</v>
      </c>
      <c r="B200" s="181"/>
      <c r="C200" s="53" t="s">
        <v>105</v>
      </c>
      <c r="D200" s="155" t="s">
        <v>44</v>
      </c>
      <c r="E200" s="159">
        <v>1</v>
      </c>
      <c r="F200" s="31">
        <v>1</v>
      </c>
      <c r="G200" s="181"/>
      <c r="H200" s="76"/>
      <c r="I200" s="155">
        <v>300</v>
      </c>
      <c r="J200" s="179">
        <v>255</v>
      </c>
      <c r="K200" s="156">
        <f t="shared" si="53"/>
        <v>45</v>
      </c>
      <c r="L200" s="184"/>
      <c r="M200" s="155">
        <v>255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51" hidden="1" customHeight="1" outlineLevel="2" x14ac:dyDescent="0.25">
      <c r="A201" s="152" t="s">
        <v>346</v>
      </c>
      <c r="B201" s="181"/>
      <c r="C201" s="55" t="s">
        <v>106</v>
      </c>
      <c r="D201" s="155" t="s">
        <v>44</v>
      </c>
      <c r="E201" s="159">
        <v>1</v>
      </c>
      <c r="F201" s="31">
        <v>1</v>
      </c>
      <c r="G201" s="181"/>
      <c r="H201" s="76"/>
      <c r="I201" s="155">
        <v>150</v>
      </c>
      <c r="J201" s="179">
        <v>128</v>
      </c>
      <c r="K201" s="156">
        <f t="shared" si="53"/>
        <v>22</v>
      </c>
      <c r="L201" s="185"/>
      <c r="M201" s="155">
        <v>128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51" hidden="1" customHeight="1" outlineLevel="2" x14ac:dyDescent="0.25">
      <c r="A202" s="152" t="s">
        <v>347</v>
      </c>
      <c r="B202" s="181"/>
      <c r="C202" s="139" t="s">
        <v>172</v>
      </c>
      <c r="D202" s="155" t="s">
        <v>44</v>
      </c>
      <c r="E202" s="159">
        <v>1</v>
      </c>
      <c r="F202" s="31">
        <v>1</v>
      </c>
      <c r="G202" s="181"/>
      <c r="H202" s="76"/>
      <c r="I202" s="187">
        <v>2280</v>
      </c>
      <c r="J202" s="179">
        <v>2280</v>
      </c>
      <c r="K202" s="188">
        <f>I202-J202</f>
        <v>0</v>
      </c>
      <c r="L202" s="165"/>
      <c r="M202" s="187">
        <v>2280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51" hidden="1" customHeight="1" outlineLevel="2" x14ac:dyDescent="0.25">
      <c r="A203" s="152" t="s">
        <v>348</v>
      </c>
      <c r="B203" s="181"/>
      <c r="C203" s="139" t="s">
        <v>173</v>
      </c>
      <c r="D203" s="155" t="s">
        <v>44</v>
      </c>
      <c r="E203" s="159">
        <v>1</v>
      </c>
      <c r="F203" s="31">
        <v>1</v>
      </c>
      <c r="G203" s="181"/>
      <c r="H203" s="76"/>
      <c r="I203" s="187"/>
      <c r="J203" s="179"/>
      <c r="K203" s="188"/>
      <c r="L203" s="165"/>
      <c r="M203" s="187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62.25" hidden="1" customHeight="1" outlineLevel="2" x14ac:dyDescent="0.25">
      <c r="A204" s="152" t="s">
        <v>349</v>
      </c>
      <c r="B204" s="181"/>
      <c r="C204" s="139" t="s">
        <v>115</v>
      </c>
      <c r="D204" s="155" t="s">
        <v>44</v>
      </c>
      <c r="E204" s="159">
        <v>1</v>
      </c>
      <c r="F204" s="31">
        <v>1</v>
      </c>
      <c r="G204" s="181"/>
      <c r="H204" s="76"/>
      <c r="I204" s="187"/>
      <c r="J204" s="179"/>
      <c r="K204" s="188"/>
      <c r="L204" s="165"/>
      <c r="M204" s="187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60" hidden="1" customHeight="1" outlineLevel="2" x14ac:dyDescent="0.25">
      <c r="A205" s="152" t="s">
        <v>350</v>
      </c>
      <c r="B205" s="181"/>
      <c r="C205" s="139" t="s">
        <v>116</v>
      </c>
      <c r="D205" s="155" t="s">
        <v>44</v>
      </c>
      <c r="E205" s="159">
        <v>1</v>
      </c>
      <c r="F205" s="31">
        <v>1</v>
      </c>
      <c r="G205" s="181"/>
      <c r="H205" s="76"/>
      <c r="I205" s="187"/>
      <c r="J205" s="179"/>
      <c r="K205" s="188"/>
      <c r="L205" s="165"/>
      <c r="M205" s="187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66" hidden="1" customHeight="1" outlineLevel="2" x14ac:dyDescent="0.25">
      <c r="A206" s="152" t="s">
        <v>351</v>
      </c>
      <c r="B206" s="181"/>
      <c r="C206" s="139" t="s">
        <v>117</v>
      </c>
      <c r="D206" s="155" t="s">
        <v>44</v>
      </c>
      <c r="E206" s="159">
        <v>1</v>
      </c>
      <c r="F206" s="31">
        <v>1</v>
      </c>
      <c r="G206" s="181"/>
      <c r="H206" s="76"/>
      <c r="I206" s="187"/>
      <c r="J206" s="179"/>
      <c r="K206" s="188"/>
      <c r="L206" s="165"/>
      <c r="M206" s="187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39" hidden="1" customHeight="1" outlineLevel="2" x14ac:dyDescent="0.25">
      <c r="A207" s="152" t="s">
        <v>352</v>
      </c>
      <c r="B207" s="181"/>
      <c r="C207" s="139" t="s">
        <v>118</v>
      </c>
      <c r="D207" s="155" t="s">
        <v>44</v>
      </c>
      <c r="E207" s="159">
        <v>1</v>
      </c>
      <c r="F207" s="31">
        <v>1</v>
      </c>
      <c r="G207" s="181"/>
      <c r="H207" s="76"/>
      <c r="I207" s="187"/>
      <c r="J207" s="179"/>
      <c r="K207" s="188"/>
      <c r="L207" s="165"/>
      <c r="M207" s="187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60.75" hidden="1" customHeight="1" outlineLevel="2" x14ac:dyDescent="0.25">
      <c r="A208" s="152" t="s">
        <v>353</v>
      </c>
      <c r="B208" s="181"/>
      <c r="C208" s="139" t="s">
        <v>119</v>
      </c>
      <c r="D208" s="155" t="s">
        <v>44</v>
      </c>
      <c r="E208" s="159">
        <v>1</v>
      </c>
      <c r="F208" s="31">
        <v>1</v>
      </c>
      <c r="G208" s="181"/>
      <c r="H208" s="76"/>
      <c r="I208" s="187"/>
      <c r="J208" s="179"/>
      <c r="K208" s="188"/>
      <c r="L208" s="165"/>
      <c r="M208" s="187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51" hidden="1" customHeight="1" outlineLevel="2" x14ac:dyDescent="0.25">
      <c r="A209" s="152" t="s">
        <v>354</v>
      </c>
      <c r="B209" s="181"/>
      <c r="C209" s="139" t="s">
        <v>120</v>
      </c>
      <c r="D209" s="155" t="s">
        <v>44</v>
      </c>
      <c r="E209" s="159">
        <v>1</v>
      </c>
      <c r="F209" s="31">
        <v>1</v>
      </c>
      <c r="G209" s="181"/>
      <c r="H209" s="76"/>
      <c r="I209" s="187"/>
      <c r="J209" s="179"/>
      <c r="K209" s="188"/>
      <c r="L209" s="165"/>
      <c r="M209" s="187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39" hidden="1" customHeight="1" outlineLevel="2" x14ac:dyDescent="0.25">
      <c r="A210" s="152" t="s">
        <v>355</v>
      </c>
      <c r="B210" s="181"/>
      <c r="C210" s="139" t="s">
        <v>121</v>
      </c>
      <c r="D210" s="155" t="s">
        <v>44</v>
      </c>
      <c r="E210" s="159">
        <v>1</v>
      </c>
      <c r="F210" s="31">
        <v>1</v>
      </c>
      <c r="G210" s="181"/>
      <c r="H210" s="76"/>
      <c r="I210" s="187"/>
      <c r="J210" s="179"/>
      <c r="K210" s="188"/>
      <c r="L210" s="165"/>
      <c r="M210" s="187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78.75" hidden="1" customHeight="1" outlineLevel="2" x14ac:dyDescent="0.25">
      <c r="A211" s="152" t="s">
        <v>356</v>
      </c>
      <c r="B211" s="181"/>
      <c r="C211" s="139" t="s">
        <v>122</v>
      </c>
      <c r="D211" s="155" t="s">
        <v>44</v>
      </c>
      <c r="E211" s="159">
        <v>1</v>
      </c>
      <c r="F211" s="31">
        <v>1</v>
      </c>
      <c r="G211" s="181"/>
      <c r="H211" s="76"/>
      <c r="I211" s="187"/>
      <c r="J211" s="179"/>
      <c r="K211" s="188"/>
      <c r="L211" s="165"/>
      <c r="M211" s="187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36.75" hidden="1" customHeight="1" outlineLevel="2" x14ac:dyDescent="0.25">
      <c r="A212" s="152" t="s">
        <v>357</v>
      </c>
      <c r="B212" s="181"/>
      <c r="C212" s="139" t="s">
        <v>123</v>
      </c>
      <c r="D212" s="155" t="s">
        <v>44</v>
      </c>
      <c r="E212" s="159">
        <v>1</v>
      </c>
      <c r="F212" s="31">
        <v>1</v>
      </c>
      <c r="G212" s="181"/>
      <c r="H212" s="76"/>
      <c r="I212" s="187"/>
      <c r="J212" s="179"/>
      <c r="K212" s="188"/>
      <c r="L212" s="165"/>
      <c r="M212" s="187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34.5" hidden="1" customHeight="1" outlineLevel="2" x14ac:dyDescent="0.25">
      <c r="A213" s="152" t="s">
        <v>358</v>
      </c>
      <c r="B213" s="181"/>
      <c r="C213" s="139" t="s">
        <v>124</v>
      </c>
      <c r="D213" s="155" t="s">
        <v>44</v>
      </c>
      <c r="E213" s="159">
        <v>1</v>
      </c>
      <c r="F213" s="31">
        <v>1</v>
      </c>
      <c r="G213" s="181"/>
      <c r="H213" s="76"/>
      <c r="I213" s="187"/>
      <c r="J213" s="179"/>
      <c r="K213" s="188"/>
      <c r="L213" s="165"/>
      <c r="M213" s="187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51" hidden="1" customHeight="1" outlineLevel="2" x14ac:dyDescent="0.25">
      <c r="A214" s="152" t="s">
        <v>359</v>
      </c>
      <c r="B214" s="181"/>
      <c r="C214" s="139" t="s">
        <v>125</v>
      </c>
      <c r="D214" s="155" t="s">
        <v>44</v>
      </c>
      <c r="E214" s="159">
        <v>1</v>
      </c>
      <c r="F214" s="31">
        <v>1</v>
      </c>
      <c r="G214" s="181"/>
      <c r="H214" s="76"/>
      <c r="I214" s="187"/>
      <c r="J214" s="179"/>
      <c r="K214" s="188"/>
      <c r="L214" s="165"/>
      <c r="M214" s="187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50.25" hidden="1" customHeight="1" outlineLevel="2" x14ac:dyDescent="0.25">
      <c r="A215" s="152" t="s">
        <v>360</v>
      </c>
      <c r="B215" s="181"/>
      <c r="C215" s="139" t="s">
        <v>126</v>
      </c>
      <c r="D215" s="155" t="s">
        <v>44</v>
      </c>
      <c r="E215" s="159">
        <v>1</v>
      </c>
      <c r="F215" s="31">
        <v>1</v>
      </c>
      <c r="G215" s="181"/>
      <c r="H215" s="76"/>
      <c r="I215" s="187"/>
      <c r="J215" s="179"/>
      <c r="K215" s="188"/>
      <c r="L215" s="165"/>
      <c r="M215" s="187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50.25" hidden="1" customHeight="1" outlineLevel="2" x14ac:dyDescent="0.25">
      <c r="A216" s="152" t="s">
        <v>361</v>
      </c>
      <c r="B216" s="181"/>
      <c r="C216" s="139" t="s">
        <v>127</v>
      </c>
      <c r="D216" s="155" t="s">
        <v>44</v>
      </c>
      <c r="E216" s="159">
        <v>1</v>
      </c>
      <c r="F216" s="31">
        <v>1</v>
      </c>
      <c r="G216" s="181"/>
      <c r="H216" s="76"/>
      <c r="I216" s="187"/>
      <c r="J216" s="179"/>
      <c r="K216" s="188"/>
      <c r="L216" s="165"/>
      <c r="M216" s="187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50.25" hidden="1" customHeight="1" outlineLevel="2" x14ac:dyDescent="0.25">
      <c r="A217" s="152" t="s">
        <v>362</v>
      </c>
      <c r="B217" s="181"/>
      <c r="C217" s="139" t="s">
        <v>128</v>
      </c>
      <c r="D217" s="155" t="s">
        <v>44</v>
      </c>
      <c r="E217" s="159">
        <v>1</v>
      </c>
      <c r="F217" s="31">
        <v>1</v>
      </c>
      <c r="G217" s="181"/>
      <c r="H217" s="76"/>
      <c r="I217" s="187"/>
      <c r="J217" s="179"/>
      <c r="K217" s="188"/>
      <c r="L217" s="165"/>
      <c r="M217" s="187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50.25" hidden="1" customHeight="1" outlineLevel="2" x14ac:dyDescent="0.25">
      <c r="A218" s="152" t="s">
        <v>363</v>
      </c>
      <c r="B218" s="181"/>
      <c r="C218" s="139" t="s">
        <v>129</v>
      </c>
      <c r="D218" s="155" t="s">
        <v>44</v>
      </c>
      <c r="E218" s="159">
        <v>1</v>
      </c>
      <c r="F218" s="31">
        <v>1</v>
      </c>
      <c r="G218" s="181"/>
      <c r="H218" s="76"/>
      <c r="I218" s="187"/>
      <c r="J218" s="179"/>
      <c r="K218" s="188"/>
      <c r="L218" s="165"/>
      <c r="M218" s="187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2.75" hidden="1" customHeight="1" outlineLevel="1" collapsed="1" x14ac:dyDescent="0.25">
      <c r="A219" s="153" t="s">
        <v>364</v>
      </c>
      <c r="B219" s="181"/>
      <c r="C219" s="56" t="s">
        <v>112</v>
      </c>
      <c r="D219" s="21" t="s">
        <v>44</v>
      </c>
      <c r="E219" s="171">
        <f>SUM(E220:E241)</f>
        <v>22</v>
      </c>
      <c r="F219" s="171">
        <f>SUM(F220:F241)</f>
        <v>22</v>
      </c>
      <c r="G219" s="181"/>
      <c r="H219" s="76"/>
      <c r="I219" s="62">
        <f>SUM(I220:I241)</f>
        <v>3541</v>
      </c>
      <c r="J219" s="179">
        <f t="shared" ref="J219:K219" si="54">SUM(J220:J241)</f>
        <v>3383</v>
      </c>
      <c r="K219" s="62">
        <f t="shared" si="54"/>
        <v>158</v>
      </c>
      <c r="L219" s="165"/>
      <c r="M219" s="62">
        <f>SUM(M220:M241)</f>
        <v>3385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51" hidden="1" customHeight="1" outlineLevel="2" x14ac:dyDescent="0.25">
      <c r="A220" s="152" t="s">
        <v>365</v>
      </c>
      <c r="B220" s="181"/>
      <c r="C220" s="53" t="s">
        <v>99</v>
      </c>
      <c r="D220" s="155" t="s">
        <v>44</v>
      </c>
      <c r="E220" s="159">
        <v>1</v>
      </c>
      <c r="F220" s="31">
        <v>1</v>
      </c>
      <c r="G220" s="181"/>
      <c r="H220" s="76"/>
      <c r="I220" s="155">
        <v>150</v>
      </c>
      <c r="J220" s="155">
        <v>128</v>
      </c>
      <c r="K220" s="156">
        <f>I220-J220</f>
        <v>22</v>
      </c>
      <c r="L220" s="183" t="s">
        <v>180</v>
      </c>
      <c r="M220" s="155">
        <v>128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51" hidden="1" customHeight="1" outlineLevel="2" x14ac:dyDescent="0.25">
      <c r="A221" s="152" t="s">
        <v>366</v>
      </c>
      <c r="B221" s="181"/>
      <c r="C221" s="53" t="s">
        <v>100</v>
      </c>
      <c r="D221" s="155" t="s">
        <v>44</v>
      </c>
      <c r="E221" s="159">
        <v>1</v>
      </c>
      <c r="F221" s="31">
        <v>1</v>
      </c>
      <c r="G221" s="181"/>
      <c r="H221" s="76"/>
      <c r="I221" s="155">
        <v>150</v>
      </c>
      <c r="J221" s="155">
        <v>127</v>
      </c>
      <c r="K221" s="156">
        <f t="shared" ref="K221:K224" si="55">I221-J221</f>
        <v>23</v>
      </c>
      <c r="L221" s="184"/>
      <c r="M221" s="155">
        <v>128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25.5" hidden="1" customHeight="1" outlineLevel="2" x14ac:dyDescent="0.25">
      <c r="A222" s="152" t="s">
        <v>367</v>
      </c>
      <c r="B222" s="181"/>
      <c r="C222" s="55" t="s">
        <v>103</v>
      </c>
      <c r="D222" s="18" t="s">
        <v>44</v>
      </c>
      <c r="E222" s="159">
        <v>1</v>
      </c>
      <c r="F222" s="31">
        <v>1</v>
      </c>
      <c r="G222" s="181"/>
      <c r="H222" s="76"/>
      <c r="I222" s="155">
        <v>150</v>
      </c>
      <c r="J222" s="155">
        <v>127</v>
      </c>
      <c r="K222" s="156">
        <f t="shared" si="55"/>
        <v>23</v>
      </c>
      <c r="L222" s="184"/>
      <c r="M222" s="155">
        <v>128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38.25" hidden="1" customHeight="1" outlineLevel="2" x14ac:dyDescent="0.25">
      <c r="A223" s="152" t="s">
        <v>368</v>
      </c>
      <c r="B223" s="181"/>
      <c r="C223" s="55" t="s">
        <v>104</v>
      </c>
      <c r="D223" s="18" t="s">
        <v>44</v>
      </c>
      <c r="E223" s="159">
        <v>1</v>
      </c>
      <c r="F223" s="31">
        <v>1</v>
      </c>
      <c r="G223" s="181"/>
      <c r="H223" s="76"/>
      <c r="I223" s="155">
        <v>300</v>
      </c>
      <c r="J223" s="155">
        <v>255</v>
      </c>
      <c r="K223" s="156">
        <f t="shared" si="55"/>
        <v>45</v>
      </c>
      <c r="L223" s="184"/>
      <c r="M223" s="155">
        <v>255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51" hidden="1" customHeight="1" outlineLevel="2" x14ac:dyDescent="0.25">
      <c r="A224" s="152" t="s">
        <v>369</v>
      </c>
      <c r="B224" s="181"/>
      <c r="C224" s="53" t="s">
        <v>105</v>
      </c>
      <c r="D224" s="155" t="s">
        <v>44</v>
      </c>
      <c r="E224" s="159">
        <v>1</v>
      </c>
      <c r="F224" s="31">
        <v>1</v>
      </c>
      <c r="G224" s="181"/>
      <c r="H224" s="76"/>
      <c r="I224" s="155">
        <v>300</v>
      </c>
      <c r="J224" s="155">
        <v>255</v>
      </c>
      <c r="K224" s="156">
        <f t="shared" si="55"/>
        <v>45</v>
      </c>
      <c r="L224" s="184"/>
      <c r="M224" s="155">
        <v>255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51" hidden="1" customHeight="1" outlineLevel="2" x14ac:dyDescent="0.25">
      <c r="A225" s="152" t="s">
        <v>370</v>
      </c>
      <c r="B225" s="181"/>
      <c r="C225" s="139" t="s">
        <v>172</v>
      </c>
      <c r="D225" s="155" t="s">
        <v>44</v>
      </c>
      <c r="E225" s="159">
        <v>1</v>
      </c>
      <c r="F225" s="31">
        <v>1</v>
      </c>
      <c r="G225" s="181"/>
      <c r="H225" s="76"/>
      <c r="I225" s="187">
        <v>300</v>
      </c>
      <c r="J225" s="187">
        <v>300</v>
      </c>
      <c r="K225" s="188">
        <f>I225-J225</f>
        <v>0</v>
      </c>
      <c r="L225" s="165"/>
      <c r="M225" s="187">
        <v>300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51" hidden="1" customHeight="1" outlineLevel="2" x14ac:dyDescent="0.25">
      <c r="A226" s="152" t="s">
        <v>371</v>
      </c>
      <c r="B226" s="181"/>
      <c r="C226" s="139" t="s">
        <v>173</v>
      </c>
      <c r="D226" s="155" t="s">
        <v>44</v>
      </c>
      <c r="E226" s="159">
        <v>1</v>
      </c>
      <c r="F226" s="31">
        <v>1</v>
      </c>
      <c r="G226" s="181"/>
      <c r="H226" s="76"/>
      <c r="I226" s="187"/>
      <c r="J226" s="187"/>
      <c r="K226" s="188"/>
      <c r="L226" s="165"/>
      <c r="M226" s="187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64.5" hidden="1" customHeight="1" outlineLevel="2" x14ac:dyDescent="0.25">
      <c r="A227" s="152" t="s">
        <v>372</v>
      </c>
      <c r="B227" s="181"/>
      <c r="C227" s="139" t="s">
        <v>115</v>
      </c>
      <c r="D227" s="155" t="s">
        <v>44</v>
      </c>
      <c r="E227" s="159">
        <v>1</v>
      </c>
      <c r="F227" s="31">
        <v>1</v>
      </c>
      <c r="G227" s="181"/>
      <c r="H227" s="76"/>
      <c r="I227" s="187">
        <v>2191</v>
      </c>
      <c r="J227" s="187">
        <v>2191</v>
      </c>
      <c r="K227" s="188">
        <f>I227-J227</f>
        <v>0</v>
      </c>
      <c r="L227" s="165"/>
      <c r="M227" s="187">
        <v>2191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61.5" hidden="1" customHeight="1" outlineLevel="2" x14ac:dyDescent="0.25">
      <c r="A228" s="152" t="s">
        <v>373</v>
      </c>
      <c r="B228" s="181"/>
      <c r="C228" s="139" t="s">
        <v>116</v>
      </c>
      <c r="D228" s="155" t="s">
        <v>44</v>
      </c>
      <c r="E228" s="159">
        <v>1</v>
      </c>
      <c r="F228" s="31">
        <v>1</v>
      </c>
      <c r="G228" s="181"/>
      <c r="H228" s="76"/>
      <c r="I228" s="187"/>
      <c r="J228" s="187"/>
      <c r="K228" s="188"/>
      <c r="L228" s="165"/>
      <c r="M228" s="187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60.75" hidden="1" customHeight="1" outlineLevel="2" x14ac:dyDescent="0.25">
      <c r="A229" s="152" t="s">
        <v>374</v>
      </c>
      <c r="B229" s="181"/>
      <c r="C229" s="139" t="s">
        <v>117</v>
      </c>
      <c r="D229" s="155" t="s">
        <v>44</v>
      </c>
      <c r="E229" s="159">
        <v>1</v>
      </c>
      <c r="F229" s="31">
        <v>1</v>
      </c>
      <c r="G229" s="181"/>
      <c r="H229" s="76"/>
      <c r="I229" s="187"/>
      <c r="J229" s="187"/>
      <c r="K229" s="188"/>
      <c r="L229" s="165"/>
      <c r="M229" s="187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39.75" hidden="1" customHeight="1" outlineLevel="2" x14ac:dyDescent="0.25">
      <c r="A230" s="152" t="s">
        <v>375</v>
      </c>
      <c r="B230" s="181"/>
      <c r="C230" s="139" t="s">
        <v>118</v>
      </c>
      <c r="D230" s="155" t="s">
        <v>44</v>
      </c>
      <c r="E230" s="159">
        <v>1</v>
      </c>
      <c r="F230" s="31">
        <v>1</v>
      </c>
      <c r="G230" s="181"/>
      <c r="H230" s="76"/>
      <c r="I230" s="187"/>
      <c r="J230" s="187"/>
      <c r="K230" s="188"/>
      <c r="L230" s="165"/>
      <c r="M230" s="187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60.75" hidden="1" customHeight="1" outlineLevel="2" x14ac:dyDescent="0.25">
      <c r="A231" s="152" t="s">
        <v>376</v>
      </c>
      <c r="B231" s="181"/>
      <c r="C231" s="139" t="s">
        <v>119</v>
      </c>
      <c r="D231" s="155" t="s">
        <v>44</v>
      </c>
      <c r="E231" s="159">
        <v>1</v>
      </c>
      <c r="F231" s="31">
        <v>1</v>
      </c>
      <c r="G231" s="181"/>
      <c r="H231" s="76"/>
      <c r="I231" s="187"/>
      <c r="J231" s="187"/>
      <c r="K231" s="188"/>
      <c r="L231" s="165"/>
      <c r="M231" s="187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51" hidden="1" customHeight="1" outlineLevel="2" x14ac:dyDescent="0.25">
      <c r="A232" s="152" t="s">
        <v>377</v>
      </c>
      <c r="B232" s="181"/>
      <c r="C232" s="139" t="s">
        <v>120</v>
      </c>
      <c r="D232" s="155" t="s">
        <v>44</v>
      </c>
      <c r="E232" s="159">
        <v>1</v>
      </c>
      <c r="F232" s="31">
        <v>1</v>
      </c>
      <c r="G232" s="181"/>
      <c r="H232" s="76"/>
      <c r="I232" s="187"/>
      <c r="J232" s="187"/>
      <c r="K232" s="188"/>
      <c r="L232" s="165"/>
      <c r="M232" s="187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34.5" hidden="1" customHeight="1" outlineLevel="2" x14ac:dyDescent="0.25">
      <c r="A233" s="152" t="s">
        <v>378</v>
      </c>
      <c r="B233" s="181"/>
      <c r="C233" s="139" t="s">
        <v>121</v>
      </c>
      <c r="D233" s="155" t="s">
        <v>44</v>
      </c>
      <c r="E233" s="159">
        <v>1</v>
      </c>
      <c r="F233" s="31">
        <v>1</v>
      </c>
      <c r="G233" s="181"/>
      <c r="H233" s="76"/>
      <c r="I233" s="187"/>
      <c r="J233" s="187"/>
      <c r="K233" s="188"/>
      <c r="L233" s="165"/>
      <c r="M233" s="187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73.5" hidden="1" customHeight="1" outlineLevel="2" x14ac:dyDescent="0.25">
      <c r="A234" s="152" t="s">
        <v>379</v>
      </c>
      <c r="B234" s="181"/>
      <c r="C234" s="139" t="s">
        <v>122</v>
      </c>
      <c r="D234" s="155" t="s">
        <v>44</v>
      </c>
      <c r="E234" s="159">
        <v>1</v>
      </c>
      <c r="F234" s="31">
        <v>1</v>
      </c>
      <c r="G234" s="181"/>
      <c r="H234" s="76"/>
      <c r="I234" s="187"/>
      <c r="J234" s="187"/>
      <c r="K234" s="188"/>
      <c r="L234" s="165"/>
      <c r="M234" s="187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39" hidden="1" customHeight="1" outlineLevel="2" x14ac:dyDescent="0.25">
      <c r="A235" s="152" t="s">
        <v>380</v>
      </c>
      <c r="B235" s="181"/>
      <c r="C235" s="139" t="s">
        <v>123</v>
      </c>
      <c r="D235" s="155" t="s">
        <v>44</v>
      </c>
      <c r="E235" s="159">
        <v>1</v>
      </c>
      <c r="F235" s="31">
        <v>1</v>
      </c>
      <c r="G235" s="181"/>
      <c r="H235" s="76"/>
      <c r="I235" s="187"/>
      <c r="J235" s="187"/>
      <c r="K235" s="188"/>
      <c r="L235" s="165"/>
      <c r="M235" s="187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39" hidden="1" customHeight="1" outlineLevel="2" x14ac:dyDescent="0.25">
      <c r="A236" s="152" t="s">
        <v>381</v>
      </c>
      <c r="B236" s="181"/>
      <c r="C236" s="139" t="s">
        <v>124</v>
      </c>
      <c r="D236" s="155" t="s">
        <v>44</v>
      </c>
      <c r="E236" s="159">
        <v>1</v>
      </c>
      <c r="F236" s="31">
        <v>1</v>
      </c>
      <c r="G236" s="181"/>
      <c r="H236" s="76"/>
      <c r="I236" s="187"/>
      <c r="J236" s="187"/>
      <c r="K236" s="188"/>
      <c r="L236" s="165"/>
      <c r="M236" s="187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51" hidden="1" customHeight="1" outlineLevel="2" x14ac:dyDescent="0.25">
      <c r="A237" s="152" t="s">
        <v>382</v>
      </c>
      <c r="B237" s="181"/>
      <c r="C237" s="139" t="s">
        <v>125</v>
      </c>
      <c r="D237" s="155" t="s">
        <v>44</v>
      </c>
      <c r="E237" s="159">
        <v>1</v>
      </c>
      <c r="F237" s="31">
        <v>1</v>
      </c>
      <c r="G237" s="181"/>
      <c r="H237" s="76"/>
      <c r="I237" s="187"/>
      <c r="J237" s="187"/>
      <c r="K237" s="188"/>
      <c r="L237" s="165"/>
      <c r="M237" s="187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36.75" hidden="1" customHeight="1" outlineLevel="2" x14ac:dyDescent="0.25">
      <c r="A238" s="152" t="s">
        <v>383</v>
      </c>
      <c r="B238" s="181"/>
      <c r="C238" s="139" t="s">
        <v>126</v>
      </c>
      <c r="D238" s="155" t="s">
        <v>44</v>
      </c>
      <c r="E238" s="159">
        <v>1</v>
      </c>
      <c r="F238" s="31">
        <v>1</v>
      </c>
      <c r="G238" s="181"/>
      <c r="H238" s="76"/>
      <c r="I238" s="187"/>
      <c r="J238" s="187"/>
      <c r="K238" s="188"/>
      <c r="L238" s="165"/>
      <c r="M238" s="187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51" hidden="1" customHeight="1" outlineLevel="2" x14ac:dyDescent="0.25">
      <c r="A239" s="152" t="s">
        <v>384</v>
      </c>
      <c r="B239" s="181"/>
      <c r="C239" s="139" t="s">
        <v>127</v>
      </c>
      <c r="D239" s="155" t="s">
        <v>44</v>
      </c>
      <c r="E239" s="159">
        <v>1</v>
      </c>
      <c r="F239" s="31">
        <v>1</v>
      </c>
      <c r="G239" s="181"/>
      <c r="H239" s="76"/>
      <c r="I239" s="187"/>
      <c r="J239" s="187"/>
      <c r="K239" s="188"/>
      <c r="L239" s="165"/>
      <c r="M239" s="187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45.75" hidden="1" customHeight="1" outlineLevel="2" x14ac:dyDescent="0.25">
      <c r="A240" s="152" t="s">
        <v>385</v>
      </c>
      <c r="B240" s="181"/>
      <c r="C240" s="139" t="s">
        <v>128</v>
      </c>
      <c r="D240" s="155" t="s">
        <v>44</v>
      </c>
      <c r="E240" s="159">
        <v>1</v>
      </c>
      <c r="F240" s="31">
        <v>1</v>
      </c>
      <c r="G240" s="181"/>
      <c r="H240" s="76"/>
      <c r="I240" s="187"/>
      <c r="J240" s="187"/>
      <c r="K240" s="188"/>
      <c r="L240" s="165"/>
      <c r="M240" s="187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46.5" hidden="1" customHeight="1" outlineLevel="2" x14ac:dyDescent="0.25">
      <c r="A241" s="152" t="s">
        <v>386</v>
      </c>
      <c r="B241" s="181"/>
      <c r="C241" s="139" t="s">
        <v>129</v>
      </c>
      <c r="D241" s="155" t="s">
        <v>44</v>
      </c>
      <c r="E241" s="159">
        <v>1</v>
      </c>
      <c r="F241" s="31">
        <v>1</v>
      </c>
      <c r="G241" s="181"/>
      <c r="H241" s="76"/>
      <c r="I241" s="187"/>
      <c r="J241" s="187"/>
      <c r="K241" s="188"/>
      <c r="L241" s="165"/>
      <c r="M241" s="187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27" hidden="1" customHeight="1" outlineLevel="1" collapsed="1" x14ac:dyDescent="0.25">
      <c r="A242" s="164" t="s">
        <v>269</v>
      </c>
      <c r="B242" s="181"/>
      <c r="C242" s="57" t="s">
        <v>113</v>
      </c>
      <c r="D242" s="23" t="s">
        <v>44</v>
      </c>
      <c r="E242" s="169">
        <f>SUM(E243:E253)</f>
        <v>9</v>
      </c>
      <c r="F242" s="169">
        <f>SUM(F243:F253)</f>
        <v>9</v>
      </c>
      <c r="G242" s="181"/>
      <c r="H242" s="76"/>
      <c r="I242" s="169">
        <f>SUM(I243:I253)</f>
        <v>5328</v>
      </c>
      <c r="J242" s="169">
        <f t="shared" ref="J242:K242" si="56">SUM(J243:J253)</f>
        <v>4692</v>
      </c>
      <c r="K242" s="169">
        <f t="shared" si="56"/>
        <v>636</v>
      </c>
      <c r="L242" s="76"/>
      <c r="M242" s="169">
        <f>SUM(M243:M253)</f>
        <v>4691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51" hidden="1" customHeight="1" outlineLevel="2" x14ac:dyDescent="0.25">
      <c r="A243" s="152" t="s">
        <v>273</v>
      </c>
      <c r="B243" s="181"/>
      <c r="C243" s="53" t="s">
        <v>98</v>
      </c>
      <c r="D243" s="155" t="s">
        <v>44</v>
      </c>
      <c r="E243" s="159">
        <v>1</v>
      </c>
      <c r="F243" s="31">
        <v>1</v>
      </c>
      <c r="G243" s="181"/>
      <c r="H243" s="76"/>
      <c r="I243" s="155">
        <v>911</v>
      </c>
      <c r="J243" s="155">
        <v>775</v>
      </c>
      <c r="K243" s="156">
        <f>I243-J243</f>
        <v>136</v>
      </c>
      <c r="L243" s="183" t="s">
        <v>180</v>
      </c>
      <c r="M243" s="155">
        <v>774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51" hidden="1" customHeight="1" outlineLevel="2" x14ac:dyDescent="0.25">
      <c r="A244" s="152" t="s">
        <v>274</v>
      </c>
      <c r="B244" s="181"/>
      <c r="C244" s="53" t="s">
        <v>99</v>
      </c>
      <c r="D244" s="155" t="s">
        <v>44</v>
      </c>
      <c r="E244" s="159">
        <v>1</v>
      </c>
      <c r="F244" s="31">
        <v>1</v>
      </c>
      <c r="G244" s="181"/>
      <c r="H244" s="76"/>
      <c r="I244" s="155">
        <v>992</v>
      </c>
      <c r="J244" s="155">
        <v>843</v>
      </c>
      <c r="K244" s="156">
        <f t="shared" ref="K244:K280" si="57">I244-J244</f>
        <v>149</v>
      </c>
      <c r="L244" s="184"/>
      <c r="M244" s="155">
        <v>843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51" hidden="1" customHeight="1" outlineLevel="2" x14ac:dyDescent="0.25">
      <c r="A245" s="152" t="s">
        <v>275</v>
      </c>
      <c r="B245" s="181"/>
      <c r="C245" s="53" t="s">
        <v>100</v>
      </c>
      <c r="D245" s="155" t="s">
        <v>44</v>
      </c>
      <c r="E245" s="159">
        <v>1</v>
      </c>
      <c r="F245" s="31">
        <v>1</v>
      </c>
      <c r="G245" s="181"/>
      <c r="H245" s="76"/>
      <c r="I245" s="155">
        <v>92</v>
      </c>
      <c r="J245" s="155">
        <v>78</v>
      </c>
      <c r="K245" s="156">
        <f t="shared" si="57"/>
        <v>14</v>
      </c>
      <c r="L245" s="184"/>
      <c r="M245" s="155">
        <v>78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38.25" hidden="1" customHeight="1" outlineLevel="2" x14ac:dyDescent="0.25">
      <c r="A246" s="152" t="s">
        <v>276</v>
      </c>
      <c r="B246" s="181"/>
      <c r="C246" s="53" t="s">
        <v>101</v>
      </c>
      <c r="D246" s="155" t="s">
        <v>44</v>
      </c>
      <c r="E246" s="159">
        <v>1</v>
      </c>
      <c r="F246" s="31">
        <v>1</v>
      </c>
      <c r="G246" s="181"/>
      <c r="H246" s="76"/>
      <c r="I246" s="155">
        <v>811</v>
      </c>
      <c r="J246" s="155">
        <v>689</v>
      </c>
      <c r="K246" s="156">
        <f t="shared" si="57"/>
        <v>122</v>
      </c>
      <c r="L246" s="184"/>
      <c r="M246" s="155">
        <v>689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51" hidden="1" customHeight="1" outlineLevel="2" x14ac:dyDescent="0.25">
      <c r="A247" s="152" t="s">
        <v>277</v>
      </c>
      <c r="B247" s="181"/>
      <c r="C247" s="55" t="s">
        <v>102</v>
      </c>
      <c r="D247" s="18" t="s">
        <v>44</v>
      </c>
      <c r="E247" s="159">
        <v>1</v>
      </c>
      <c r="F247" s="31">
        <v>1</v>
      </c>
      <c r="G247" s="181"/>
      <c r="H247" s="76"/>
      <c r="I247" s="155">
        <v>725</v>
      </c>
      <c r="J247" s="155">
        <v>616</v>
      </c>
      <c r="K247" s="156">
        <f t="shared" si="57"/>
        <v>109</v>
      </c>
      <c r="L247" s="184"/>
      <c r="M247" s="155">
        <v>616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25.5" hidden="1" customHeight="1" outlineLevel="2" x14ac:dyDescent="0.25">
      <c r="A248" s="152" t="s">
        <v>278</v>
      </c>
      <c r="B248" s="181"/>
      <c r="C248" s="55" t="s">
        <v>103</v>
      </c>
      <c r="D248" s="18" t="s">
        <v>44</v>
      </c>
      <c r="E248" s="159">
        <v>1</v>
      </c>
      <c r="F248" s="31">
        <v>1</v>
      </c>
      <c r="G248" s="181"/>
      <c r="H248" s="76"/>
      <c r="I248" s="155">
        <v>87</v>
      </c>
      <c r="J248" s="155">
        <v>74</v>
      </c>
      <c r="K248" s="156">
        <f t="shared" si="57"/>
        <v>13</v>
      </c>
      <c r="L248" s="184"/>
      <c r="M248" s="155">
        <v>74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38.25" hidden="1" customHeight="1" outlineLevel="2" x14ac:dyDescent="0.25">
      <c r="A249" s="152" t="s">
        <v>387</v>
      </c>
      <c r="B249" s="181"/>
      <c r="C249" s="55" t="s">
        <v>104</v>
      </c>
      <c r="D249" s="18" t="s">
        <v>44</v>
      </c>
      <c r="E249" s="159">
        <v>1</v>
      </c>
      <c r="F249" s="31">
        <v>1</v>
      </c>
      <c r="G249" s="181"/>
      <c r="H249" s="76"/>
      <c r="I249" s="155">
        <v>73</v>
      </c>
      <c r="J249" s="155">
        <v>62</v>
      </c>
      <c r="K249" s="156">
        <f t="shared" si="57"/>
        <v>11</v>
      </c>
      <c r="L249" s="184"/>
      <c r="M249" s="155">
        <v>62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51" hidden="1" customHeight="1" outlineLevel="2" x14ac:dyDescent="0.25">
      <c r="A250" s="152" t="s">
        <v>388</v>
      </c>
      <c r="B250" s="181"/>
      <c r="C250" s="53" t="s">
        <v>105</v>
      </c>
      <c r="D250" s="155" t="s">
        <v>44</v>
      </c>
      <c r="E250" s="159">
        <v>1</v>
      </c>
      <c r="F250" s="31">
        <v>1</v>
      </c>
      <c r="G250" s="181"/>
      <c r="H250" s="76"/>
      <c r="I250" s="155">
        <v>299</v>
      </c>
      <c r="J250" s="155">
        <v>254</v>
      </c>
      <c r="K250" s="156">
        <f t="shared" si="57"/>
        <v>45</v>
      </c>
      <c r="L250" s="184"/>
      <c r="M250" s="155">
        <v>254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51" hidden="1" customHeight="1" outlineLevel="2" x14ac:dyDescent="0.25">
      <c r="A251" s="152" t="s">
        <v>389</v>
      </c>
      <c r="B251" s="181"/>
      <c r="C251" s="55" t="s">
        <v>106</v>
      </c>
      <c r="D251" s="18" t="s">
        <v>44</v>
      </c>
      <c r="E251" s="159">
        <v>1</v>
      </c>
      <c r="F251" s="31">
        <v>1</v>
      </c>
      <c r="G251" s="181"/>
      <c r="H251" s="76"/>
      <c r="I251" s="155">
        <v>248</v>
      </c>
      <c r="J251" s="155">
        <v>211</v>
      </c>
      <c r="K251" s="156">
        <f t="shared" si="57"/>
        <v>37</v>
      </c>
      <c r="L251" s="185"/>
      <c r="M251" s="155">
        <v>211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51" hidden="1" customHeight="1" outlineLevel="2" x14ac:dyDescent="0.25">
      <c r="A252" s="152" t="s">
        <v>390</v>
      </c>
      <c r="B252" s="181"/>
      <c r="C252" s="139" t="s">
        <v>172</v>
      </c>
      <c r="D252" s="18" t="s">
        <v>44</v>
      </c>
      <c r="E252" s="159"/>
      <c r="F252" s="31"/>
      <c r="G252" s="181"/>
      <c r="H252" s="76"/>
      <c r="I252" s="155">
        <v>997</v>
      </c>
      <c r="J252" s="155">
        <v>997</v>
      </c>
      <c r="K252" s="156">
        <f t="shared" si="57"/>
        <v>0</v>
      </c>
      <c r="L252" s="165"/>
      <c r="M252" s="155">
        <v>997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51" hidden="1" customHeight="1" outlineLevel="2" x14ac:dyDescent="0.25">
      <c r="A253" s="152" t="s">
        <v>391</v>
      </c>
      <c r="B253" s="181"/>
      <c r="C253" s="139" t="s">
        <v>173</v>
      </c>
      <c r="D253" s="18" t="s">
        <v>44</v>
      </c>
      <c r="E253" s="159"/>
      <c r="F253" s="31"/>
      <c r="G253" s="181"/>
      <c r="H253" s="76"/>
      <c r="I253" s="155">
        <v>93</v>
      </c>
      <c r="J253" s="155">
        <v>93</v>
      </c>
      <c r="K253" s="156">
        <f t="shared" si="57"/>
        <v>0</v>
      </c>
      <c r="L253" s="165"/>
      <c r="M253" s="155">
        <v>93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2.75" customHeight="1" collapsed="1" x14ac:dyDescent="0.25">
      <c r="A254" s="164" t="s">
        <v>392</v>
      </c>
      <c r="B254" s="181"/>
      <c r="C254" s="57" t="s">
        <v>43</v>
      </c>
      <c r="D254" s="23" t="s">
        <v>44</v>
      </c>
      <c r="E254" s="169">
        <f>SUM(E255:E280)</f>
        <v>26</v>
      </c>
      <c r="F254" s="169">
        <f>SUM(F255:F280)</f>
        <v>26</v>
      </c>
      <c r="G254" s="181"/>
      <c r="H254" s="76"/>
      <c r="I254" s="169">
        <f>SUM(I255:I280)</f>
        <v>13674</v>
      </c>
      <c r="J254" s="169">
        <f t="shared" ref="J254:K254" si="58">SUM(J255:J280)</f>
        <v>13674</v>
      </c>
      <c r="K254" s="169">
        <f t="shared" si="58"/>
        <v>0</v>
      </c>
      <c r="L254" s="76"/>
      <c r="M254" s="169">
        <f>SUM(M255:M280)</f>
        <v>13674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51" hidden="1" customHeight="1" outlineLevel="1" x14ac:dyDescent="0.25">
      <c r="A255" s="152" t="s">
        <v>393</v>
      </c>
      <c r="B255" s="181"/>
      <c r="C255" s="53" t="s">
        <v>98</v>
      </c>
      <c r="D255" s="155" t="s">
        <v>44</v>
      </c>
      <c r="E255" s="18">
        <v>1</v>
      </c>
      <c r="F255" s="31">
        <v>1</v>
      </c>
      <c r="G255" s="181"/>
      <c r="H255" s="76"/>
      <c r="I255" s="155">
        <v>625</v>
      </c>
      <c r="J255" s="155">
        <v>625</v>
      </c>
      <c r="K255" s="156">
        <f t="shared" si="57"/>
        <v>0</v>
      </c>
      <c r="L255" s="165"/>
      <c r="M255" s="155">
        <v>625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51" hidden="1" customHeight="1" outlineLevel="1" x14ac:dyDescent="0.25">
      <c r="A256" s="152" t="s">
        <v>394</v>
      </c>
      <c r="B256" s="181"/>
      <c r="C256" s="53" t="s">
        <v>100</v>
      </c>
      <c r="D256" s="155" t="s">
        <v>44</v>
      </c>
      <c r="E256" s="18">
        <v>1</v>
      </c>
      <c r="F256" s="31">
        <v>1</v>
      </c>
      <c r="G256" s="181"/>
      <c r="H256" s="76"/>
      <c r="I256" s="155">
        <v>268</v>
      </c>
      <c r="J256" s="155">
        <v>268</v>
      </c>
      <c r="K256" s="156">
        <f t="shared" si="57"/>
        <v>0</v>
      </c>
      <c r="L256" s="165"/>
      <c r="M256" s="155">
        <v>268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38.25" hidden="1" customHeight="1" outlineLevel="1" x14ac:dyDescent="0.25">
      <c r="A257" s="152" t="s">
        <v>395</v>
      </c>
      <c r="B257" s="181"/>
      <c r="C257" s="53" t="s">
        <v>101</v>
      </c>
      <c r="D257" s="155" t="s">
        <v>44</v>
      </c>
      <c r="E257" s="18">
        <v>1</v>
      </c>
      <c r="F257" s="31">
        <v>1</v>
      </c>
      <c r="G257" s="181"/>
      <c r="H257" s="76"/>
      <c r="I257" s="155">
        <v>981</v>
      </c>
      <c r="J257" s="155">
        <v>981</v>
      </c>
      <c r="K257" s="156">
        <f t="shared" si="57"/>
        <v>0</v>
      </c>
      <c r="L257" s="165"/>
      <c r="M257" s="155">
        <v>981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51" hidden="1" customHeight="1" outlineLevel="1" x14ac:dyDescent="0.25">
      <c r="A258" s="152" t="s">
        <v>396</v>
      </c>
      <c r="B258" s="181"/>
      <c r="C258" s="55" t="s">
        <v>102</v>
      </c>
      <c r="D258" s="18" t="s">
        <v>44</v>
      </c>
      <c r="E258" s="18">
        <v>1</v>
      </c>
      <c r="F258" s="31">
        <v>1</v>
      </c>
      <c r="G258" s="181"/>
      <c r="H258" s="76"/>
      <c r="I258" s="155">
        <v>481</v>
      </c>
      <c r="J258" s="155">
        <v>481</v>
      </c>
      <c r="K258" s="156">
        <f t="shared" si="57"/>
        <v>0</v>
      </c>
      <c r="L258" s="165"/>
      <c r="M258" s="155">
        <v>481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25.5" hidden="1" customHeight="1" outlineLevel="1" x14ac:dyDescent="0.25">
      <c r="A259" s="152" t="s">
        <v>397</v>
      </c>
      <c r="B259" s="181"/>
      <c r="C259" s="55" t="s">
        <v>103</v>
      </c>
      <c r="D259" s="18" t="s">
        <v>44</v>
      </c>
      <c r="E259" s="18">
        <v>1</v>
      </c>
      <c r="F259" s="31">
        <v>1</v>
      </c>
      <c r="G259" s="181"/>
      <c r="H259" s="76"/>
      <c r="I259" s="155">
        <v>262</v>
      </c>
      <c r="J259" s="155">
        <v>262</v>
      </c>
      <c r="K259" s="156">
        <f t="shared" si="57"/>
        <v>0</v>
      </c>
      <c r="L259" s="165"/>
      <c r="M259" s="155">
        <v>262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38.25" hidden="1" customHeight="1" outlineLevel="1" x14ac:dyDescent="0.25">
      <c r="A260" s="152" t="s">
        <v>398</v>
      </c>
      <c r="B260" s="181"/>
      <c r="C260" s="55" t="s">
        <v>104</v>
      </c>
      <c r="D260" s="18" t="s">
        <v>44</v>
      </c>
      <c r="E260" s="18">
        <v>1</v>
      </c>
      <c r="F260" s="31">
        <v>1</v>
      </c>
      <c r="G260" s="181"/>
      <c r="H260" s="76"/>
      <c r="I260" s="155">
        <v>316</v>
      </c>
      <c r="J260" s="155">
        <v>316</v>
      </c>
      <c r="K260" s="156">
        <f t="shared" si="57"/>
        <v>0</v>
      </c>
      <c r="L260" s="165"/>
      <c r="M260" s="155">
        <v>316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51" hidden="1" customHeight="1" outlineLevel="1" x14ac:dyDescent="0.25">
      <c r="A261" s="152" t="s">
        <v>399</v>
      </c>
      <c r="B261" s="181"/>
      <c r="C261" s="53" t="s">
        <v>114</v>
      </c>
      <c r="D261" s="155" t="s">
        <v>44</v>
      </c>
      <c r="E261" s="18">
        <v>1</v>
      </c>
      <c r="F261" s="31">
        <v>1</v>
      </c>
      <c r="G261" s="181"/>
      <c r="H261" s="76"/>
      <c r="I261" s="155">
        <v>308</v>
      </c>
      <c r="J261" s="155">
        <v>308</v>
      </c>
      <c r="K261" s="156">
        <f t="shared" si="57"/>
        <v>0</v>
      </c>
      <c r="L261" s="165"/>
      <c r="M261" s="155">
        <v>308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51" hidden="1" customHeight="1" outlineLevel="1" x14ac:dyDescent="0.25">
      <c r="A262" s="152" t="s">
        <v>400</v>
      </c>
      <c r="B262" s="181"/>
      <c r="C262" s="55" t="s">
        <v>106</v>
      </c>
      <c r="D262" s="18" t="s">
        <v>44</v>
      </c>
      <c r="E262" s="18">
        <v>1</v>
      </c>
      <c r="F262" s="31">
        <v>1</v>
      </c>
      <c r="G262" s="181"/>
      <c r="H262" s="76"/>
      <c r="I262" s="155">
        <v>385</v>
      </c>
      <c r="J262" s="155">
        <v>385</v>
      </c>
      <c r="K262" s="156">
        <f t="shared" si="57"/>
        <v>0</v>
      </c>
      <c r="L262" s="165"/>
      <c r="M262" s="155">
        <v>385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51" hidden="1" customHeight="1" outlineLevel="1" x14ac:dyDescent="0.25">
      <c r="A263" s="152" t="s">
        <v>401</v>
      </c>
      <c r="B263" s="181"/>
      <c r="C263" s="53" t="s">
        <v>115</v>
      </c>
      <c r="D263" s="155" t="s">
        <v>44</v>
      </c>
      <c r="E263" s="20">
        <v>1</v>
      </c>
      <c r="F263" s="31">
        <v>1</v>
      </c>
      <c r="G263" s="181"/>
      <c r="H263" s="76"/>
      <c r="I263" s="155">
        <v>1096</v>
      </c>
      <c r="J263" s="155">
        <v>1096</v>
      </c>
      <c r="K263" s="156">
        <f t="shared" si="57"/>
        <v>0</v>
      </c>
      <c r="L263" s="165"/>
      <c r="M263" s="155">
        <v>1096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38.25" hidden="1" customHeight="1" outlineLevel="1" x14ac:dyDescent="0.25">
      <c r="A264" s="152" t="s">
        <v>402</v>
      </c>
      <c r="B264" s="181"/>
      <c r="C264" s="53" t="s">
        <v>116</v>
      </c>
      <c r="D264" s="155" t="s">
        <v>44</v>
      </c>
      <c r="E264" s="20">
        <v>1</v>
      </c>
      <c r="F264" s="31">
        <v>1</v>
      </c>
      <c r="G264" s="181"/>
      <c r="H264" s="76"/>
      <c r="I264" s="155">
        <v>891</v>
      </c>
      <c r="J264" s="155">
        <v>891</v>
      </c>
      <c r="K264" s="156">
        <f t="shared" si="57"/>
        <v>0</v>
      </c>
      <c r="L264" s="165"/>
      <c r="M264" s="155">
        <v>891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51" hidden="1" customHeight="1" outlineLevel="1" x14ac:dyDescent="0.25">
      <c r="A265" s="152" t="s">
        <v>403</v>
      </c>
      <c r="B265" s="181"/>
      <c r="C265" s="53" t="s">
        <v>117</v>
      </c>
      <c r="D265" s="155" t="s">
        <v>44</v>
      </c>
      <c r="E265" s="20">
        <v>1</v>
      </c>
      <c r="F265" s="31">
        <v>1</v>
      </c>
      <c r="G265" s="181"/>
      <c r="H265" s="76"/>
      <c r="I265" s="155">
        <v>357</v>
      </c>
      <c r="J265" s="155">
        <v>357</v>
      </c>
      <c r="K265" s="156">
        <f t="shared" si="57"/>
        <v>0</v>
      </c>
      <c r="L265" s="165"/>
      <c r="M265" s="155">
        <v>357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25.5" hidden="1" customHeight="1" outlineLevel="1" x14ac:dyDescent="0.25">
      <c r="A266" s="152" t="s">
        <v>404</v>
      </c>
      <c r="B266" s="181"/>
      <c r="C266" s="55" t="s">
        <v>118</v>
      </c>
      <c r="D266" s="18" t="s">
        <v>44</v>
      </c>
      <c r="E266" s="20">
        <v>1</v>
      </c>
      <c r="F266" s="31">
        <v>1</v>
      </c>
      <c r="G266" s="181"/>
      <c r="H266" s="76"/>
      <c r="I266" s="155">
        <v>361</v>
      </c>
      <c r="J266" s="155">
        <v>361</v>
      </c>
      <c r="K266" s="156">
        <f t="shared" si="57"/>
        <v>0</v>
      </c>
      <c r="L266" s="165"/>
      <c r="M266" s="155">
        <v>361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38.25" hidden="1" customHeight="1" outlineLevel="1" x14ac:dyDescent="0.25">
      <c r="A267" s="152" t="s">
        <v>405</v>
      </c>
      <c r="B267" s="181"/>
      <c r="C267" s="53" t="s">
        <v>119</v>
      </c>
      <c r="D267" s="155" t="s">
        <v>44</v>
      </c>
      <c r="E267" s="20">
        <v>1</v>
      </c>
      <c r="F267" s="31">
        <v>1</v>
      </c>
      <c r="G267" s="181"/>
      <c r="H267" s="76"/>
      <c r="I267" s="155">
        <v>550</v>
      </c>
      <c r="J267" s="155">
        <v>550</v>
      </c>
      <c r="K267" s="156">
        <f t="shared" si="57"/>
        <v>0</v>
      </c>
      <c r="L267" s="165"/>
      <c r="M267" s="155">
        <v>550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38.25" hidden="1" customHeight="1" outlineLevel="1" x14ac:dyDescent="0.25">
      <c r="A268" s="152" t="s">
        <v>406</v>
      </c>
      <c r="B268" s="181"/>
      <c r="C268" s="55" t="s">
        <v>120</v>
      </c>
      <c r="D268" s="18" t="s">
        <v>44</v>
      </c>
      <c r="E268" s="20">
        <v>1</v>
      </c>
      <c r="F268" s="31">
        <v>1</v>
      </c>
      <c r="G268" s="181"/>
      <c r="H268" s="76"/>
      <c r="I268" s="155">
        <v>363</v>
      </c>
      <c r="J268" s="155">
        <v>363</v>
      </c>
      <c r="K268" s="156">
        <f t="shared" si="57"/>
        <v>0</v>
      </c>
      <c r="L268" s="165"/>
      <c r="M268" s="155">
        <v>363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25.5" hidden="1" customHeight="1" outlineLevel="1" x14ac:dyDescent="0.25">
      <c r="A269" s="152" t="s">
        <v>407</v>
      </c>
      <c r="B269" s="181"/>
      <c r="C269" s="55" t="s">
        <v>121</v>
      </c>
      <c r="D269" s="18" t="s">
        <v>44</v>
      </c>
      <c r="E269" s="20">
        <v>1</v>
      </c>
      <c r="F269" s="31">
        <v>1</v>
      </c>
      <c r="G269" s="181"/>
      <c r="H269" s="76"/>
      <c r="I269" s="155">
        <v>361</v>
      </c>
      <c r="J269" s="155">
        <v>361</v>
      </c>
      <c r="K269" s="156">
        <f t="shared" si="57"/>
        <v>0</v>
      </c>
      <c r="L269" s="165"/>
      <c r="M269" s="155">
        <v>361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63.75" hidden="1" customHeight="1" outlineLevel="1" x14ac:dyDescent="0.25">
      <c r="A270" s="152" t="s">
        <v>408</v>
      </c>
      <c r="B270" s="181"/>
      <c r="C270" s="53" t="s">
        <v>122</v>
      </c>
      <c r="D270" s="155" t="s">
        <v>44</v>
      </c>
      <c r="E270" s="20">
        <v>1</v>
      </c>
      <c r="F270" s="31">
        <v>1</v>
      </c>
      <c r="G270" s="181"/>
      <c r="H270" s="76"/>
      <c r="I270" s="155">
        <v>996</v>
      </c>
      <c r="J270" s="155">
        <v>996</v>
      </c>
      <c r="K270" s="156">
        <f t="shared" si="57"/>
        <v>0</v>
      </c>
      <c r="L270" s="165"/>
      <c r="M270" s="155">
        <v>996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25.5" hidden="1" customHeight="1" outlineLevel="1" x14ac:dyDescent="0.25">
      <c r="A271" s="152" t="s">
        <v>409</v>
      </c>
      <c r="B271" s="181"/>
      <c r="C271" s="53" t="s">
        <v>123</v>
      </c>
      <c r="D271" s="155" t="s">
        <v>44</v>
      </c>
      <c r="E271" s="20">
        <v>1</v>
      </c>
      <c r="F271" s="31">
        <v>1</v>
      </c>
      <c r="G271" s="181"/>
      <c r="H271" s="76"/>
      <c r="I271" s="155">
        <v>361</v>
      </c>
      <c r="J271" s="155">
        <v>361</v>
      </c>
      <c r="K271" s="156">
        <f t="shared" si="57"/>
        <v>0</v>
      </c>
      <c r="L271" s="165"/>
      <c r="M271" s="155">
        <v>361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0.5" hidden="1" customHeight="1" outlineLevel="1" x14ac:dyDescent="0.25">
      <c r="A272" s="152" t="s">
        <v>410</v>
      </c>
      <c r="B272" s="181"/>
      <c r="C272" s="55" t="s">
        <v>124</v>
      </c>
      <c r="D272" s="18" t="s">
        <v>44</v>
      </c>
      <c r="E272" s="20">
        <v>1</v>
      </c>
      <c r="F272" s="31">
        <v>1</v>
      </c>
      <c r="G272" s="181"/>
      <c r="H272" s="76"/>
      <c r="I272" s="155">
        <v>515</v>
      </c>
      <c r="J272" s="155">
        <v>515</v>
      </c>
      <c r="K272" s="156">
        <f t="shared" si="57"/>
        <v>0</v>
      </c>
      <c r="L272" s="165"/>
      <c r="M272" s="155">
        <v>515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38.25" hidden="1" customHeight="1" outlineLevel="1" x14ac:dyDescent="0.25">
      <c r="A273" s="152" t="s">
        <v>411</v>
      </c>
      <c r="B273" s="181"/>
      <c r="C273" s="53" t="s">
        <v>125</v>
      </c>
      <c r="D273" s="155" t="s">
        <v>44</v>
      </c>
      <c r="E273" s="20">
        <v>1</v>
      </c>
      <c r="F273" s="31">
        <v>1</v>
      </c>
      <c r="G273" s="181"/>
      <c r="H273" s="76"/>
      <c r="I273" s="155">
        <v>428</v>
      </c>
      <c r="J273" s="155">
        <v>428</v>
      </c>
      <c r="K273" s="156">
        <f t="shared" si="57"/>
        <v>0</v>
      </c>
      <c r="L273" s="165"/>
      <c r="M273" s="155">
        <v>428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25.5" hidden="1" customHeight="1" outlineLevel="1" x14ac:dyDescent="0.25">
      <c r="A274" s="152" t="s">
        <v>412</v>
      </c>
      <c r="B274" s="181"/>
      <c r="C274" s="55" t="s">
        <v>126</v>
      </c>
      <c r="D274" s="18" t="s">
        <v>44</v>
      </c>
      <c r="E274" s="20">
        <v>1</v>
      </c>
      <c r="F274" s="31">
        <v>1</v>
      </c>
      <c r="G274" s="181"/>
      <c r="H274" s="76"/>
      <c r="I274" s="155">
        <v>363</v>
      </c>
      <c r="J274" s="155">
        <v>363</v>
      </c>
      <c r="K274" s="156">
        <f t="shared" si="57"/>
        <v>0</v>
      </c>
      <c r="L274" s="165"/>
      <c r="M274" s="155">
        <v>363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38.25" hidden="1" customHeight="1" outlineLevel="1" x14ac:dyDescent="0.25">
      <c r="A275" s="152" t="s">
        <v>413</v>
      </c>
      <c r="B275" s="181"/>
      <c r="C275" s="53" t="s">
        <v>127</v>
      </c>
      <c r="D275" s="155" t="s">
        <v>44</v>
      </c>
      <c r="E275" s="20">
        <v>1</v>
      </c>
      <c r="F275" s="31">
        <v>1</v>
      </c>
      <c r="G275" s="181"/>
      <c r="H275" s="76"/>
      <c r="I275" s="155">
        <v>430</v>
      </c>
      <c r="J275" s="155">
        <v>430</v>
      </c>
      <c r="K275" s="156">
        <f t="shared" si="57"/>
        <v>0</v>
      </c>
      <c r="L275" s="165"/>
      <c r="M275" s="155">
        <v>430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25.5" hidden="1" customHeight="1" outlineLevel="1" x14ac:dyDescent="0.25">
      <c r="A276" s="152" t="s">
        <v>414</v>
      </c>
      <c r="B276" s="181"/>
      <c r="C276" s="53" t="s">
        <v>128</v>
      </c>
      <c r="D276" s="155" t="s">
        <v>44</v>
      </c>
      <c r="E276" s="20">
        <v>1</v>
      </c>
      <c r="F276" s="31">
        <v>1</v>
      </c>
      <c r="G276" s="181"/>
      <c r="H276" s="76"/>
      <c r="I276" s="155">
        <v>382</v>
      </c>
      <c r="J276" s="155">
        <v>382</v>
      </c>
      <c r="K276" s="156">
        <f t="shared" si="57"/>
        <v>0</v>
      </c>
      <c r="L276" s="165"/>
      <c r="M276" s="155">
        <v>382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25.5" hidden="1" customHeight="1" outlineLevel="1" x14ac:dyDescent="0.25">
      <c r="A277" s="152" t="s">
        <v>415</v>
      </c>
      <c r="B277" s="181"/>
      <c r="C277" s="53" t="s">
        <v>129</v>
      </c>
      <c r="D277" s="155" t="s">
        <v>44</v>
      </c>
      <c r="E277" s="20">
        <v>1</v>
      </c>
      <c r="F277" s="31">
        <v>1</v>
      </c>
      <c r="G277" s="181"/>
      <c r="H277" s="76"/>
      <c r="I277" s="155">
        <v>364</v>
      </c>
      <c r="J277" s="155">
        <v>364</v>
      </c>
      <c r="K277" s="156">
        <f t="shared" si="57"/>
        <v>0</v>
      </c>
      <c r="L277" s="165"/>
      <c r="M277" s="155">
        <v>364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49.5" hidden="1" customHeight="1" outlineLevel="1" x14ac:dyDescent="0.25">
      <c r="A278" s="152" t="s">
        <v>416</v>
      </c>
      <c r="B278" s="181"/>
      <c r="C278" s="166" t="s">
        <v>172</v>
      </c>
      <c r="D278" s="155" t="s">
        <v>44</v>
      </c>
      <c r="E278" s="20">
        <v>1</v>
      </c>
      <c r="F278" s="31">
        <v>1</v>
      </c>
      <c r="G278" s="181"/>
      <c r="H278" s="76"/>
      <c r="I278" s="155">
        <v>997</v>
      </c>
      <c r="J278" s="155">
        <v>997</v>
      </c>
      <c r="K278" s="156">
        <f t="shared" si="57"/>
        <v>0</v>
      </c>
      <c r="L278" s="165"/>
      <c r="M278" s="155">
        <v>997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48.75" hidden="1" customHeight="1" outlineLevel="1" x14ac:dyDescent="0.25">
      <c r="A279" s="152" t="s">
        <v>417</v>
      </c>
      <c r="B279" s="181"/>
      <c r="C279" s="166" t="s">
        <v>173</v>
      </c>
      <c r="D279" s="155" t="s">
        <v>44</v>
      </c>
      <c r="E279" s="20">
        <v>1</v>
      </c>
      <c r="F279" s="31">
        <v>1</v>
      </c>
      <c r="G279" s="181"/>
      <c r="H279" s="76"/>
      <c r="I279" s="155">
        <v>947</v>
      </c>
      <c r="J279" s="155">
        <v>947</v>
      </c>
      <c r="K279" s="156">
        <f t="shared" si="57"/>
        <v>0</v>
      </c>
      <c r="L279" s="165"/>
      <c r="M279" s="155">
        <v>947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79.5" hidden="1" customHeight="1" outlineLevel="1" x14ac:dyDescent="0.25">
      <c r="A280" s="152" t="s">
        <v>418</v>
      </c>
      <c r="B280" s="181"/>
      <c r="C280" s="166" t="s">
        <v>174</v>
      </c>
      <c r="D280" s="155" t="s">
        <v>44</v>
      </c>
      <c r="E280" s="20">
        <v>1</v>
      </c>
      <c r="F280" s="31">
        <v>1</v>
      </c>
      <c r="G280" s="181"/>
      <c r="H280" s="76"/>
      <c r="I280" s="155">
        <v>286</v>
      </c>
      <c r="J280" s="155">
        <v>286</v>
      </c>
      <c r="K280" s="156">
        <f t="shared" si="57"/>
        <v>0</v>
      </c>
      <c r="L280" s="165"/>
      <c r="M280" s="155">
        <v>286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collapsed="1" x14ac:dyDescent="0.25">
      <c r="A281" s="163" t="s">
        <v>419</v>
      </c>
      <c r="B281" s="181"/>
      <c r="C281" s="54" t="s">
        <v>45</v>
      </c>
      <c r="D281" s="14"/>
      <c r="E281" s="24">
        <f>E282+E286+E290</f>
        <v>16</v>
      </c>
      <c r="F281" s="24">
        <f>F282+F286+F290</f>
        <v>16</v>
      </c>
      <c r="G281" s="181"/>
      <c r="H281" s="76"/>
      <c r="I281" s="11">
        <f>I282+I286+I290</f>
        <v>30367</v>
      </c>
      <c r="J281" s="11">
        <f t="shared" ref="J281:K281" si="59">J282+J286+J290</f>
        <v>30235</v>
      </c>
      <c r="K281" s="11">
        <f t="shared" si="59"/>
        <v>132</v>
      </c>
      <c r="L281" s="165"/>
      <c r="M281" s="11">
        <f>M282+M286+M290</f>
        <v>30367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32.25" hidden="1" customHeight="1" outlineLevel="1" x14ac:dyDescent="0.25">
      <c r="A282" s="164" t="s">
        <v>420</v>
      </c>
      <c r="B282" s="181"/>
      <c r="C282" s="57" t="s">
        <v>432</v>
      </c>
      <c r="D282" s="23" t="s">
        <v>29</v>
      </c>
      <c r="E282" s="172">
        <f>SUM(E283:E285)</f>
        <v>5</v>
      </c>
      <c r="F282" s="172">
        <f>SUM(F283:F285)</f>
        <v>5</v>
      </c>
      <c r="G282" s="181"/>
      <c r="H282" s="172">
        <f>SUM(H283:H285)</f>
        <v>0</v>
      </c>
      <c r="I282" s="172">
        <f>SUM(I283:I285)</f>
        <v>26334</v>
      </c>
      <c r="J282" s="172">
        <f>SUM(J283:J285)</f>
        <v>26334</v>
      </c>
      <c r="K282" s="170">
        <f>I282-J282</f>
        <v>0</v>
      </c>
      <c r="L282" s="26"/>
      <c r="M282" s="172">
        <f>SUM(M283:M285)</f>
        <v>26334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25.5" hidden="1" customHeight="1" outlineLevel="2" x14ac:dyDescent="0.25">
      <c r="A283" s="152" t="s">
        <v>421</v>
      </c>
      <c r="B283" s="181"/>
      <c r="C283" s="53" t="s">
        <v>132</v>
      </c>
      <c r="D283" s="155" t="s">
        <v>29</v>
      </c>
      <c r="E283" s="18">
        <v>2</v>
      </c>
      <c r="F283" s="31">
        <v>2</v>
      </c>
      <c r="G283" s="181"/>
      <c r="H283" s="158"/>
      <c r="I283" s="155">
        <v>9798</v>
      </c>
      <c r="J283" s="155">
        <v>9798</v>
      </c>
      <c r="K283" s="156">
        <f t="shared" ref="K283:K285" si="60">I283-J283</f>
        <v>0</v>
      </c>
      <c r="L283" s="158"/>
      <c r="M283" s="155">
        <v>9798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25.5" hidden="1" customHeight="1" outlineLevel="2" x14ac:dyDescent="0.25">
      <c r="A284" s="152" t="s">
        <v>422</v>
      </c>
      <c r="B284" s="181"/>
      <c r="C284" s="53" t="s">
        <v>133</v>
      </c>
      <c r="D284" s="155" t="s">
        <v>29</v>
      </c>
      <c r="E284" s="18">
        <v>2</v>
      </c>
      <c r="F284" s="31">
        <v>2</v>
      </c>
      <c r="G284" s="181"/>
      <c r="H284" s="158"/>
      <c r="I284" s="155">
        <v>6786</v>
      </c>
      <c r="J284" s="155">
        <v>6786</v>
      </c>
      <c r="K284" s="156">
        <f t="shared" si="60"/>
        <v>0</v>
      </c>
      <c r="L284" s="158"/>
      <c r="M284" s="155">
        <v>6786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idden="1" outlineLevel="2" x14ac:dyDescent="0.25">
      <c r="A285" s="152" t="s">
        <v>423</v>
      </c>
      <c r="B285" s="181"/>
      <c r="C285" s="167" t="s">
        <v>175</v>
      </c>
      <c r="D285" s="108" t="s">
        <v>29</v>
      </c>
      <c r="E285" s="18">
        <v>1</v>
      </c>
      <c r="F285" s="31">
        <v>1</v>
      </c>
      <c r="G285" s="181"/>
      <c r="H285" s="158"/>
      <c r="I285" s="155">
        <v>9750</v>
      </c>
      <c r="J285" s="155">
        <v>9750</v>
      </c>
      <c r="K285" s="78">
        <f t="shared" si="60"/>
        <v>0</v>
      </c>
      <c r="L285" s="158"/>
      <c r="M285" s="155">
        <v>9750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25.5" hidden="1" customHeight="1" outlineLevel="1" x14ac:dyDescent="0.25">
      <c r="A286" s="163" t="s">
        <v>424</v>
      </c>
      <c r="B286" s="181"/>
      <c r="C286" s="57" t="s">
        <v>134</v>
      </c>
      <c r="D286" s="23" t="s">
        <v>29</v>
      </c>
      <c r="E286" s="172">
        <f>SUM(E287:E289)</f>
        <v>8</v>
      </c>
      <c r="F286" s="172">
        <f>SUM(F287:F289)</f>
        <v>8</v>
      </c>
      <c r="G286" s="181"/>
      <c r="H286" s="172">
        <f>SUM(H287:H288)</f>
        <v>0</v>
      </c>
      <c r="I286" s="172">
        <f>SUM(I287:I289)</f>
        <v>2426</v>
      </c>
      <c r="J286" s="172">
        <f>J287+J288+J289</f>
        <v>2294</v>
      </c>
      <c r="K286" s="172">
        <f t="shared" ref="K286" si="61">SUM(K287:K289)</f>
        <v>132</v>
      </c>
      <c r="L286" s="26"/>
      <c r="M286" s="172">
        <f>SUM(M287:M289)</f>
        <v>2426</v>
      </c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2.75" hidden="1" customHeight="1" outlineLevel="2" x14ac:dyDescent="0.25">
      <c r="A287" s="152" t="s">
        <v>425</v>
      </c>
      <c r="B287" s="181"/>
      <c r="C287" s="53" t="s">
        <v>135</v>
      </c>
      <c r="D287" s="155" t="s">
        <v>29</v>
      </c>
      <c r="E287" s="20">
        <v>2</v>
      </c>
      <c r="F287" s="31">
        <v>2</v>
      </c>
      <c r="G287" s="181"/>
      <c r="H287" s="158"/>
      <c r="I287" s="155">
        <v>850</v>
      </c>
      <c r="J287" s="155">
        <v>850</v>
      </c>
      <c r="K287" s="79">
        <f t="shared" ref="K287" si="62">I287-J287</f>
        <v>0</v>
      </c>
      <c r="L287" s="158"/>
      <c r="M287" s="155">
        <v>850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2.75" hidden="1" customHeight="1" outlineLevel="2" x14ac:dyDescent="0.25">
      <c r="A288" s="152" t="s">
        <v>426</v>
      </c>
      <c r="B288" s="181"/>
      <c r="C288" s="53" t="s">
        <v>136</v>
      </c>
      <c r="D288" s="155" t="s">
        <v>29</v>
      </c>
      <c r="E288" s="20">
        <v>4</v>
      </c>
      <c r="F288" s="31">
        <v>4</v>
      </c>
      <c r="G288" s="181"/>
      <c r="H288" s="158"/>
      <c r="I288" s="155">
        <v>532</v>
      </c>
      <c r="J288" s="155">
        <v>400</v>
      </c>
      <c r="K288" s="156">
        <f>I288-J288</f>
        <v>132</v>
      </c>
      <c r="L288" s="158"/>
      <c r="M288" s="159">
        <v>532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22.5" customHeight="1" collapsed="1" x14ac:dyDescent="0.25">
      <c r="A289" s="152" t="s">
        <v>427</v>
      </c>
      <c r="B289" s="181"/>
      <c r="C289" s="53" t="s">
        <v>176</v>
      </c>
      <c r="D289" s="155" t="s">
        <v>29</v>
      </c>
      <c r="E289" s="155">
        <v>2</v>
      </c>
      <c r="F289" s="69">
        <v>2</v>
      </c>
      <c r="G289" s="181"/>
      <c r="H289" s="9"/>
      <c r="I289" s="78">
        <v>1044</v>
      </c>
      <c r="J289" s="78">
        <v>1044</v>
      </c>
      <c r="K289" s="156">
        <f>I289-J289</f>
        <v>0</v>
      </c>
      <c r="L289" s="9"/>
      <c r="M289" s="78">
        <v>1044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3.5" x14ac:dyDescent="0.25">
      <c r="A290" s="173" t="s">
        <v>428</v>
      </c>
      <c r="B290" s="181"/>
      <c r="C290" s="174" t="s">
        <v>30</v>
      </c>
      <c r="D290" s="23" t="s">
        <v>29</v>
      </c>
      <c r="E290" s="40">
        <f>SUM(E291:E294)</f>
        <v>3</v>
      </c>
      <c r="F290" s="40">
        <f>SUM(F291:F294)</f>
        <v>3</v>
      </c>
      <c r="G290" s="181"/>
      <c r="H290" s="9"/>
      <c r="I290" s="175">
        <f>SUM(I291:I295)</f>
        <v>1607</v>
      </c>
      <c r="J290" s="175">
        <f t="shared" ref="J290:K290" si="63">SUM(J291:J295)</f>
        <v>1607</v>
      </c>
      <c r="K290" s="175">
        <f t="shared" si="63"/>
        <v>0</v>
      </c>
      <c r="L290" s="176"/>
      <c r="M290" s="175">
        <f>SUM(M291:M293)</f>
        <v>1607</v>
      </c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25.5" hidden="1" outlineLevel="1" x14ac:dyDescent="0.25">
      <c r="A291" s="154" t="s">
        <v>429</v>
      </c>
      <c r="B291" s="181"/>
      <c r="C291" s="166" t="s">
        <v>177</v>
      </c>
      <c r="D291" s="108" t="s">
        <v>29</v>
      </c>
      <c r="E291" s="155">
        <v>1</v>
      </c>
      <c r="F291" s="69">
        <v>1</v>
      </c>
      <c r="G291" s="181"/>
      <c r="H291" s="9"/>
      <c r="I291" s="78">
        <v>155</v>
      </c>
      <c r="J291" s="78">
        <v>155</v>
      </c>
      <c r="K291" s="78"/>
      <c r="L291" s="9"/>
      <c r="M291" s="78">
        <v>155</v>
      </c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idden="1" outlineLevel="1" x14ac:dyDescent="0.25">
      <c r="A292" s="154" t="s">
        <v>430</v>
      </c>
      <c r="B292" s="181"/>
      <c r="C292" s="166" t="s">
        <v>178</v>
      </c>
      <c r="D292" s="108" t="s">
        <v>29</v>
      </c>
      <c r="E292" s="155">
        <v>1</v>
      </c>
      <c r="F292" s="69">
        <v>1</v>
      </c>
      <c r="G292" s="181"/>
      <c r="H292" s="9"/>
      <c r="I292" s="78">
        <v>855</v>
      </c>
      <c r="J292" s="78">
        <v>855</v>
      </c>
      <c r="K292" s="78"/>
      <c r="L292" s="9"/>
      <c r="M292" s="78">
        <v>855</v>
      </c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25.5" hidden="1" outlineLevel="1" x14ac:dyDescent="0.25">
      <c r="A293" s="154" t="s">
        <v>431</v>
      </c>
      <c r="B293" s="182"/>
      <c r="C293" s="166" t="s">
        <v>179</v>
      </c>
      <c r="D293" s="108" t="s">
        <v>29</v>
      </c>
      <c r="E293" s="155">
        <v>1</v>
      </c>
      <c r="F293" s="69">
        <v>1</v>
      </c>
      <c r="G293" s="182"/>
      <c r="H293" s="9"/>
      <c r="I293" s="78">
        <v>597</v>
      </c>
      <c r="J293" s="78">
        <v>597</v>
      </c>
      <c r="K293" s="78"/>
      <c r="L293" s="9"/>
      <c r="M293" s="78">
        <v>597</v>
      </c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s="66" customFormat="1" ht="15" collapsed="1" x14ac:dyDescent="0.25">
      <c r="C294" s="67"/>
      <c r="D294" s="68"/>
      <c r="E294" s="68"/>
      <c r="F294" s="87"/>
      <c r="I294" s="81"/>
      <c r="J294" s="81"/>
      <c r="K294" s="81"/>
      <c r="M294" s="81"/>
    </row>
    <row r="295" spans="1:27" s="66" customFormat="1" x14ac:dyDescent="0.25">
      <c r="E295" s="81"/>
      <c r="F295" s="87"/>
      <c r="I295" s="81"/>
      <c r="J295" s="81"/>
      <c r="K295" s="81"/>
      <c r="M295" s="81"/>
    </row>
    <row r="296" spans="1:27" x14ac:dyDescent="0.25">
      <c r="B296" s="47"/>
      <c r="C296" s="47"/>
      <c r="D296" s="47"/>
    </row>
    <row r="298" spans="1:27" x14ac:dyDescent="0.25">
      <c r="B298" s="48"/>
      <c r="C298" s="50"/>
    </row>
    <row r="299" spans="1:27" x14ac:dyDescent="0.25">
      <c r="B299" s="25"/>
    </row>
  </sheetData>
  <mergeCells count="51">
    <mergeCell ref="M225:M226"/>
    <mergeCell ref="M227:M241"/>
    <mergeCell ref="I182:I183"/>
    <mergeCell ref="J182:J183"/>
    <mergeCell ref="K182:K183"/>
    <mergeCell ref="M182:M183"/>
    <mergeCell ref="I190:I191"/>
    <mergeCell ref="M190:M191"/>
    <mergeCell ref="I202:I218"/>
    <mergeCell ref="K202:K218"/>
    <mergeCell ref="M202:M218"/>
    <mergeCell ref="I227:I241"/>
    <mergeCell ref="J227:J241"/>
    <mergeCell ref="K227:K241"/>
    <mergeCell ref="C1:Y1"/>
    <mergeCell ref="C2:Y2"/>
    <mergeCell ref="T5:U5"/>
    <mergeCell ref="I5:I6"/>
    <mergeCell ref="J5:J6"/>
    <mergeCell ref="AA4:AA6"/>
    <mergeCell ref="A4:A6"/>
    <mergeCell ref="B4:G4"/>
    <mergeCell ref="H4:H6"/>
    <mergeCell ref="I4:L4"/>
    <mergeCell ref="M4:P4"/>
    <mergeCell ref="K5:K6"/>
    <mergeCell ref="L5:L6"/>
    <mergeCell ref="M5:N5"/>
    <mergeCell ref="V5:W5"/>
    <mergeCell ref="X5:Y5"/>
    <mergeCell ref="R4:Y4"/>
    <mergeCell ref="Z4:Z6"/>
    <mergeCell ref="O5:O6"/>
    <mergeCell ref="P5:P6"/>
    <mergeCell ref="R5:S5"/>
    <mergeCell ref="B136:B293"/>
    <mergeCell ref="L243:L251"/>
    <mergeCell ref="B5:B6"/>
    <mergeCell ref="C5:C6"/>
    <mergeCell ref="D5:D6"/>
    <mergeCell ref="E5:F5"/>
    <mergeCell ref="G5:G6"/>
    <mergeCell ref="L162:L170"/>
    <mergeCell ref="L173:L181"/>
    <mergeCell ref="L185:L189"/>
    <mergeCell ref="L193:L201"/>
    <mergeCell ref="I225:I226"/>
    <mergeCell ref="J225:J226"/>
    <mergeCell ref="K225:K226"/>
    <mergeCell ref="L220:L224"/>
    <mergeCell ref="G136:G293"/>
  </mergeCells>
  <phoneticPr fontId="21" type="noConversion"/>
  <pageMargins left="0" right="0" top="0.59055118110236227" bottom="0.19685039370078741" header="0.31496062992125984" footer="0.31496062992125984"/>
  <pageSetup paperSize="9" scale="5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отдельно</vt:lpstr>
      <vt:lpstr>отдельно!Область_печати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Марина Сергеевна</dc:creator>
  <cp:lastModifiedBy>Жапенова Алия Шакеновна</cp:lastModifiedBy>
  <cp:lastPrinted>2021-03-03T05:48:38Z</cp:lastPrinted>
  <dcterms:created xsi:type="dcterms:W3CDTF">2020-07-02T05:19:33Z</dcterms:created>
  <dcterms:modified xsi:type="dcterms:W3CDTF">2021-04-26T11:43:01Z</dcterms:modified>
</cp:coreProperties>
</file>